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ill\Dropbox (Missouri Partnership)\Public\Marketing\Website\Business Climate comparison data\"/>
    </mc:Choice>
  </mc:AlternateContent>
  <xr:revisionPtr revIDLastSave="0" documentId="13_ncr:1_{73749211-CB05-49ED-8AC0-F69C804288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ouri_Business_Climate_Compa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BB72" i="1" l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O72" i="1"/>
  <c r="N72" i="1"/>
  <c r="L72" i="1"/>
  <c r="K72" i="1"/>
  <c r="J72" i="1"/>
  <c r="I72" i="1"/>
  <c r="H72" i="1"/>
  <c r="G72" i="1"/>
  <c r="F72" i="1"/>
  <c r="E72" i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C4" i="2" l="1"/>
</calcChain>
</file>

<file path=xl/sharedStrings.xml><?xml version="1.0" encoding="utf-8"?>
<sst xmlns="http://schemas.openxmlformats.org/spreadsheetml/2006/main" count="875" uniqueCount="291">
  <si>
    <t>Per Capita Personal Income</t>
  </si>
  <si>
    <t>Median Family Income</t>
  </si>
  <si>
    <t>ACT Average Composite Score</t>
  </si>
  <si>
    <t>Corporate Income Tax Rate</t>
  </si>
  <si>
    <t>0 - 9.4</t>
  </si>
  <si>
    <t>3.5 - 8.93</t>
  </si>
  <si>
    <t>Federal Income Tax Deduction</t>
  </si>
  <si>
    <t>Yes</t>
  </si>
  <si>
    <t>No</t>
  </si>
  <si>
    <t>3 Factor</t>
  </si>
  <si>
    <t>Double wtd Sales</t>
  </si>
  <si>
    <t>Sales</t>
  </si>
  <si>
    <t>Double wtd Sales/Sales</t>
  </si>
  <si>
    <t>Sales/Double wtd Sales</t>
  </si>
  <si>
    <t>No State Income Tax</t>
  </si>
  <si>
    <t>Vendor Discounts</t>
  </si>
  <si>
    <t>Per Capita Property Tax Revenue</t>
  </si>
  <si>
    <t>Cost of Living - Rank</t>
  </si>
  <si>
    <t>Cost of Living - Composite</t>
  </si>
  <si>
    <t>Cost of Living - Grocery Items</t>
  </si>
  <si>
    <t>Cost of Living - Health Care</t>
  </si>
  <si>
    <t>Cost of Living - Housing</t>
  </si>
  <si>
    <t>Cost of Living - Transportation</t>
  </si>
  <si>
    <t>Cost of Living - Utilities</t>
  </si>
  <si>
    <t>Cost of Living - Miscellaneous</t>
  </si>
  <si>
    <t>Total Venture Capital Investments</t>
  </si>
  <si>
    <t>Unemployment Insurance Taxable Wage Base</t>
  </si>
  <si>
    <t>Unemployment Insurance New Employer Entry Rate</t>
  </si>
  <si>
    <t>Right-to-Work Law</t>
  </si>
  <si>
    <t>Residential Building Permits</t>
  </si>
  <si>
    <t>Total Miles of Freight Railroads</t>
  </si>
  <si>
    <t>Total Public Road Miles</t>
  </si>
  <si>
    <t xml:space="preserve">Civilian Labor Force </t>
  </si>
  <si>
    <t>POPULATION</t>
  </si>
  <si>
    <t>INCOME</t>
  </si>
  <si>
    <t>EDUCATION</t>
  </si>
  <si>
    <t>TAXES</t>
  </si>
  <si>
    <t>COST OF LIVING</t>
  </si>
  <si>
    <t>BUSINESS CLIMATE</t>
  </si>
  <si>
    <t>LABOR</t>
  </si>
  <si>
    <t>INFRASTRUCTURE</t>
  </si>
  <si>
    <t>Triple wtd Sales</t>
  </si>
  <si>
    <t>Source</t>
  </si>
  <si>
    <t>Federation of Tax Administrators</t>
  </si>
  <si>
    <t>U.S. Department of Commerce (Bureau of Economic Analysis)</t>
  </si>
  <si>
    <t>SBIR - STTR</t>
  </si>
  <si>
    <t>STATSAMERICA</t>
  </si>
  <si>
    <t>United States Department of Transportation (Bureau of Transportation Statistics)</t>
  </si>
  <si>
    <t>U.S. Census Bureau</t>
  </si>
  <si>
    <t>Population</t>
  </si>
  <si>
    <t xml:space="preserve">Population </t>
  </si>
  <si>
    <t>Density (sq mi)</t>
  </si>
  <si>
    <t>Apportionment Method</t>
  </si>
  <si>
    <t>State Sales Tax Rate</t>
  </si>
  <si>
    <t xml:space="preserve">Gross State Product </t>
  </si>
  <si>
    <t xml:space="preserve">Total Value of Exports </t>
  </si>
  <si>
    <t>Small Business Technology Transfer</t>
  </si>
  <si>
    <t>Avg Industrial Electric (Cents/kWh)</t>
  </si>
  <si>
    <t xml:space="preserve">Members of Unions </t>
  </si>
  <si>
    <t xml:space="preserve">Represented by Unions </t>
  </si>
  <si>
    <t>Annual Avg Total Employment</t>
  </si>
  <si>
    <t>Annual Avg Unemployment Rate</t>
  </si>
  <si>
    <t>Unemployment Insurance Min Rate</t>
  </si>
  <si>
    <t>Unemployment Insurance Max Rate</t>
  </si>
  <si>
    <t>Annual Avg Mfg Wage</t>
  </si>
  <si>
    <t>Avg Commercial Electric (Cents/kWh)</t>
  </si>
  <si>
    <t>Avg Residential Electric (Cents/kWh)</t>
  </si>
  <si>
    <t>Avg Industrial Natural Gas ($/1000cft)</t>
  </si>
  <si>
    <t>Avg Commercial Natural Gas ($/1000cft)</t>
  </si>
  <si>
    <t>Avg Residential Natural Gas ($/1000cft)</t>
  </si>
  <si>
    <t>Per Capita Corporate Income Tax Revenue</t>
  </si>
  <si>
    <t xml:space="preserve">Mfg Gross State Product </t>
  </si>
  <si>
    <t>Jobs Supported by FDI</t>
  </si>
  <si>
    <t>Total Freight Railroads</t>
  </si>
  <si>
    <t>Interstate Miles</t>
  </si>
  <si>
    <t>Per Capita Sales Tax Revenue</t>
  </si>
  <si>
    <t>Per Capita Total Tax Revenue</t>
  </si>
  <si>
    <t>Per Capita Personal Income Tax Revenue</t>
  </si>
  <si>
    <t>Gasoline Total Tax/Gallon (cents)</t>
  </si>
  <si>
    <t>Diesel Total Tax/Gallon (cents)</t>
  </si>
  <si>
    <t>Patents/100,000 Population</t>
  </si>
  <si>
    <t>NA</t>
  </si>
  <si>
    <t>Number of Patents (1-yr)</t>
  </si>
  <si>
    <t>National Conference of State Legislatures</t>
  </si>
  <si>
    <t>DATE</t>
  </si>
  <si>
    <t>TITLE</t>
  </si>
  <si>
    <t>CATEGORY</t>
  </si>
  <si>
    <t>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</si>
  <si>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</si>
  <si>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</si>
  <si>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</si>
  <si>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</si>
  <si>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</si>
  <si>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</si>
  <si>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</si>
  <si>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</si>
  <si>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</si>
  <si>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</si>
  <si>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</si>
  <si>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</si>
  <si>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</si>
  <si>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</si>
  <si>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</si>
  <si>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</si>
  <si>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</si>
  <si>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</si>
  <si>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</si>
  <si>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</si>
  <si>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</si>
  <si>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</si>
  <si>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</si>
  <si>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</si>
  <si>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</si>
  <si>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</si>
  <si>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</si>
  <si>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</si>
  <si>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</si>
  <si>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</si>
  <si>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</si>
  <si>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</si>
  <si>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</si>
  <si>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</si>
  <si>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</si>
  <si>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</si>
  <si>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</si>
  <si>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</si>
  <si>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</si>
  <si>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</si>
  <si>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</si>
  <si>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</si>
  <si>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</si>
  <si>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</si>
  <si>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</si>
  <si>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</si>
  <si>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</si>
  <si>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</si>
  <si>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</si>
  <si>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3 Factor/Sales</t>
  </si>
  <si>
    <t>-</t>
  </si>
  <si>
    <t>Iowa</t>
  </si>
  <si>
    <t>Total Mfg Employment</t>
  </si>
  <si>
    <t xml:space="preserve">6.0 - 8.5 </t>
  </si>
  <si>
    <t xml:space="preserve">4.4 - 6.4 </t>
  </si>
  <si>
    <t>1.41 - 4.31</t>
  </si>
  <si>
    <t>6.6 - 7.6</t>
  </si>
  <si>
    <t>5.0%-2.0%</t>
  </si>
  <si>
    <t>1.75%-1.5%</t>
  </si>
  <si>
    <t>3.0%-2.0%</t>
  </si>
  <si>
    <t>1.95%-1.0%</t>
  </si>
  <si>
    <t xml:space="preserve">1.2%-0.90% </t>
  </si>
  <si>
    <t>1.5%</t>
  </si>
  <si>
    <t>World Population Review ACT Scores</t>
  </si>
  <si>
    <t>Sales/Other</t>
  </si>
  <si>
    <t>Number of Part 139 Airports</t>
  </si>
  <si>
    <t>3.0%-0.5%</t>
  </si>
  <si>
    <t>1.1%-0.56%</t>
  </si>
  <si>
    <t>.41M</t>
  </si>
  <si>
    <t>.48M</t>
  </si>
  <si>
    <t>        Bachelor's degree or higher</t>
  </si>
  <si>
    <t>Small Business Innovation Research</t>
  </si>
  <si>
    <t xml:space="preserve">High School Graduates or Higher 25+yrs </t>
  </si>
  <si>
    <t>Association of American Railroads</t>
  </si>
  <si>
    <t>Federal Highway Administration</t>
  </si>
  <si>
    <t>Total Effective Tax Rate for T1 Corporate Office</t>
  </si>
  <si>
    <t>The Tax Foundation, Location Matters</t>
  </si>
  <si>
    <t>Total Effective Tax Rate for T1 R&amp;D Facility</t>
  </si>
  <si>
    <t>Total Effective Tax Rate for T1 Tech Center</t>
  </si>
  <si>
    <t>Total Effective Tax Rate for T2 Data Center</t>
  </si>
  <si>
    <t>Total Effective Tax Rate for T2 Distribution Center</t>
  </si>
  <si>
    <t>Total Effective Tax Rate for T2 Mfg- Capital Int</t>
  </si>
  <si>
    <t>Total Effective Tax Rate for T2 Mfg- Labor Int</t>
  </si>
  <si>
    <t>Total Effective Tax Rate for T2 Shared Services Center</t>
  </si>
  <si>
    <t>3.5-7.5</t>
  </si>
  <si>
    <t>0-5</t>
  </si>
  <si>
    <t>5.58-7.5</t>
  </si>
  <si>
    <t>4.8-5.9</t>
  </si>
  <si>
    <t xml:space="preserve">    Individual Income Taxes</t>
  </si>
  <si>
    <t>T40</t>
  </si>
  <si>
    <t>1967-2021</t>
  </si>
  <si>
    <t>1980-2021</t>
  </si>
  <si>
    <t>1977-2021</t>
  </si>
  <si>
    <t>US</t>
  </si>
  <si>
    <t>3.22M</t>
  </si>
  <si>
    <t>.50M</t>
  </si>
  <si>
    <t>.38M</t>
  </si>
  <si>
    <t>.67M</t>
  </si>
  <si>
    <t>.95M</t>
  </si>
  <si>
    <t>2.05M</t>
  </si>
  <si>
    <t>3.08M</t>
  </si>
  <si>
    <t>.56M</t>
  </si>
  <si>
    <t>4.64M</t>
  </si>
  <si>
    <t>.94M</t>
  </si>
  <si>
    <t>.57M</t>
  </si>
  <si>
    <t>1.73M</t>
  </si>
  <si>
    <t>.33M</t>
  </si>
  <si>
    <t>.29M</t>
  </si>
  <si>
    <t>2.29M</t>
  </si>
  <si>
    <t>3.58M</t>
  </si>
  <si>
    <t>1.0-5.1</t>
  </si>
  <si>
    <t>5.5-8.4</t>
  </si>
  <si>
    <t>Missouri Economic Research &amp; Information Center</t>
  </si>
  <si>
    <t>.35M</t>
  </si>
  <si>
    <t>3.65M</t>
  </si>
  <si>
    <t>1.38M</t>
  </si>
  <si>
    <t>19.3M</t>
  </si>
  <si>
    <t>3.21M</t>
  </si>
  <si>
    <t>1.86M</t>
  </si>
  <si>
    <t>11M</t>
  </si>
  <si>
    <t>5.28M</t>
  </si>
  <si>
    <t>6.44M</t>
  </si>
  <si>
    <t>3.42M</t>
  </si>
  <si>
    <t>1.51M</t>
  </si>
  <si>
    <t>2.11M</t>
  </si>
  <si>
    <t>3.18M</t>
  </si>
  <si>
    <t>3.71M</t>
  </si>
  <si>
    <t>4.88M</t>
  </si>
  <si>
    <t>1.25M</t>
  </si>
  <si>
    <t>1.06M</t>
  </si>
  <si>
    <t>1.57M</t>
  </si>
  <si>
    <t>.75M</t>
  </si>
  <si>
    <t>4.83M</t>
  </si>
  <si>
    <t>9.65M</t>
  </si>
  <si>
    <t>5.21M</t>
  </si>
  <si>
    <t>5.80M</t>
  </si>
  <si>
    <t>1.91M</t>
  </si>
  <si>
    <t>2.12M</t>
  </si>
  <si>
    <t>2.43M</t>
  </si>
  <si>
    <t>3.35M</t>
  </si>
  <si>
    <t>15.01M</t>
  </si>
  <si>
    <t>1.78M</t>
  </si>
  <si>
    <t>.34M</t>
  </si>
  <si>
    <t>4.56M</t>
  </si>
  <si>
    <t>4.04M</t>
  </si>
  <si>
    <t>.78M</t>
  </si>
  <si>
    <t>3.09M</t>
  </si>
  <si>
    <t>3.13M</t>
  </si>
  <si>
    <t>2.96M</t>
  </si>
  <si>
    <t>2.23M</t>
  </si>
  <si>
    <t>3.48M</t>
  </si>
  <si>
    <t>1.31M</t>
  </si>
  <si>
    <t>18.37M</t>
  </si>
  <si>
    <t>3.11M</t>
  </si>
  <si>
    <t>1.84M</t>
  </si>
  <si>
    <t>.46M</t>
  </si>
  <si>
    <t>10.37M</t>
  </si>
  <si>
    <t>5.07M</t>
  </si>
  <si>
    <t>.64M</t>
  </si>
  <si>
    <t>6.17M</t>
  </si>
  <si>
    <t>3.30M</t>
  </si>
  <si>
    <t>1.46M</t>
  </si>
  <si>
    <t>1.68M</t>
  </si>
  <si>
    <t>1.96M</t>
  </si>
  <si>
    <t>2.01M</t>
  </si>
  <si>
    <t>0.64M</t>
  </si>
  <si>
    <t>3.07M</t>
  </si>
  <si>
    <t>3M</t>
  </si>
  <si>
    <t>1.21M</t>
  </si>
  <si>
    <t>1.03M</t>
  </si>
  <si>
    <t>1.45M</t>
  </si>
  <si>
    <t>.74M</t>
  </si>
  <si>
    <t>4.55M</t>
  </si>
  <si>
    <t>.89M</t>
  </si>
  <si>
    <t>9.10M</t>
  </si>
  <si>
    <t>4.94M</t>
  </si>
  <si>
    <t>.40M</t>
  </si>
  <si>
    <t>5.50M</t>
  </si>
  <si>
    <t>1.82M</t>
  </si>
  <si>
    <t>2.09M</t>
  </si>
  <si>
    <t>.55M</t>
  </si>
  <si>
    <t>2.27M</t>
  </si>
  <si>
    <t>.47M</t>
  </si>
  <si>
    <t>14.07M</t>
  </si>
  <si>
    <t>1.69M</t>
  </si>
  <si>
    <t>4.27M</t>
  </si>
  <si>
    <t>3.81M</t>
  </si>
  <si>
    <t>2.95M</t>
  </si>
  <si>
    <t>.27M</t>
  </si>
  <si>
    <t>$1.21B</t>
  </si>
  <si>
    <t>$104B</t>
  </si>
  <si>
    <t>$5.7B</t>
  </si>
  <si>
    <t>$1.83B</t>
  </si>
  <si>
    <t>$2.1B</t>
  </si>
  <si>
    <t>2%-1.15%</t>
  </si>
  <si>
    <t xml:space="preserve">119,286	</t>
  </si>
  <si>
    <t xml:space="preserve">72,321	</t>
  </si>
  <si>
    <t>Total Patents Since 2013-2021</t>
  </si>
  <si>
    <t>World Population Review</t>
  </si>
  <si>
    <t>International Trade Aministration</t>
  </si>
  <si>
    <t>U.S. Energy Information Administration</t>
  </si>
  <si>
    <t>U.S. BUREAU OF LABOR STATASTICS</t>
  </si>
  <si>
    <t>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</si>
</sst>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#\%"/>
    <numFmt numFmtId="167" formatCode="&quot;$&quot;#.##,,&quot;M&quot;"/>
    <numFmt numFmtId="168" formatCode="&quot;$&quot;#,##0.00"/>
    <numFmt numFmtId="169" formatCode="&quot;$&quot;#,##0"/>
    <numFmt numFmtId="170" formatCode="mmmm\-yyyy"/>
    <numFmt numFmtId="171" formatCode="&quot;$&quot;##.#,&quot;B&quot;"/>
    <numFmt numFmtId="172" formatCode="#,###,###,###,###,##0"/>
    <numFmt numFmtId="173" formatCode="&quot;$&quot;#,##0;\(&quot;$&quot;#,##0\)"/>
    <numFmt numFmtId="174" formatCode="&quot;$&quot;#.##,,&quot;B&quot;"/>
    <numFmt numFmtId="175" formatCode="&quot;$&quot;#.##,,,&quot;B&quot;"/>
    <numFmt numFmtId="176" formatCode="&quot;$&quot;##.#,&quot;M&quot;"/>
    <numFmt numFmtId="177" formatCode="#.##,,&quot;M&quot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eneva"/>
      <family val="2"/>
    </font>
    <font>
      <sz val="8"/>
      <name val="Helv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P-AVGARD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rgb="FF00008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 (Body)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4.9989318521683403E-2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43" fontId="18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/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171" fontId="25" fillId="35" borderId="10" xfId="0" applyNumberFormat="1" applyFont="1" applyFill="1" applyBorder="1" applyAlignment="1">
      <alignment horizontal="center" vertical="center"/>
    </xf>
    <xf numFmtId="167" fontId="25" fillId="35" borderId="10" xfId="0" applyNumberFormat="1" applyFont="1" applyFill="1" applyBorder="1" applyAlignment="1">
      <alignment horizontal="center" vertical="center"/>
    </xf>
    <xf numFmtId="49" fontId="25" fillId="35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3" fontId="26" fillId="36" borderId="10" xfId="0" applyNumberFormat="1" applyFont="1" applyFill="1" applyBorder="1" applyAlignment="1">
      <alignment horizontal="center" vertical="center" wrapText="1"/>
    </xf>
    <xf numFmtId="6" fontId="26" fillId="36" borderId="10" xfId="0" applyNumberFormat="1" applyFont="1" applyFill="1" applyBorder="1" applyAlignment="1">
      <alignment horizontal="center" vertical="center"/>
    </xf>
    <xf numFmtId="6" fontId="26" fillId="36" borderId="10" xfId="0" applyNumberFormat="1" applyFont="1" applyFill="1" applyBorder="1" applyAlignment="1">
      <alignment horizontal="center" vertical="center" wrapText="1"/>
    </xf>
    <xf numFmtId="10" fontId="26" fillId="36" borderId="10" xfId="0" applyNumberFormat="1" applyFont="1" applyFill="1" applyBorder="1" applyAlignment="1">
      <alignment horizontal="center" vertical="center"/>
    </xf>
    <xf numFmtId="9" fontId="26" fillId="36" borderId="10" xfId="0" applyNumberFormat="1" applyFont="1" applyFill="1" applyBorder="1" applyAlignment="1">
      <alignment horizontal="center" vertical="center"/>
    </xf>
    <xf numFmtId="166" fontId="26" fillId="36" borderId="10" xfId="0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69" fontId="26" fillId="36" borderId="10" xfId="0" applyNumberFormat="1" applyFont="1" applyFill="1" applyBorder="1" applyAlignment="1">
      <alignment horizontal="center" vertical="center"/>
    </xf>
    <xf numFmtId="169" fontId="26" fillId="36" borderId="10" xfId="51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6" fontId="26" fillId="0" borderId="10" xfId="0" applyNumberFormat="1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171" fontId="26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167" fontId="26" fillId="0" borderId="10" xfId="0" applyNumberFormat="1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/>
    </xf>
    <xf numFmtId="0" fontId="25" fillId="38" borderId="10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horizontal="center"/>
    </xf>
    <xf numFmtId="171" fontId="25" fillId="38" borderId="10" xfId="0" applyNumberFormat="1" applyFont="1" applyFill="1" applyBorder="1" applyAlignment="1">
      <alignment horizontal="center" vertical="center"/>
    </xf>
    <xf numFmtId="171" fontId="26" fillId="36" borderId="10" xfId="0" applyNumberFormat="1" applyFont="1" applyFill="1" applyBorder="1" applyAlignment="1">
      <alignment horizontal="center"/>
    </xf>
    <xf numFmtId="171" fontId="26" fillId="0" borderId="10" xfId="0" applyNumberFormat="1" applyFont="1" applyBorder="1" applyAlignment="1">
      <alignment horizontal="center" vertical="center"/>
    </xf>
    <xf numFmtId="0" fontId="26" fillId="37" borderId="10" xfId="0" applyFont="1" applyFill="1" applyBorder="1" applyAlignment="1">
      <alignment horizontal="center"/>
    </xf>
    <xf numFmtId="0" fontId="25" fillId="38" borderId="10" xfId="0" applyFont="1" applyFill="1" applyBorder="1" applyAlignment="1">
      <alignment horizontal="center" vertical="center" wrapText="1"/>
    </xf>
    <xf numFmtId="49" fontId="25" fillId="38" borderId="10" xfId="0" applyNumberFormat="1" applyFont="1" applyFill="1" applyBorder="1" applyAlignment="1">
      <alignment horizontal="center" vertical="center" wrapText="1"/>
    </xf>
    <xf numFmtId="10" fontId="26" fillId="36" borderId="10" xfId="50" applyNumberFormat="1" applyFont="1" applyFill="1" applyBorder="1" applyAlignment="1">
      <alignment horizontal="center" vertical="center" wrapText="1"/>
    </xf>
    <xf numFmtId="3" fontId="26" fillId="36" borderId="10" xfId="0" applyNumberFormat="1" applyFont="1" applyFill="1" applyBorder="1" applyAlignment="1">
      <alignment horizontal="center" wrapText="1"/>
    </xf>
    <xf numFmtId="167" fontId="26" fillId="36" borderId="10" xfId="0" applyNumberFormat="1" applyFont="1" applyFill="1" applyBorder="1" applyAlignment="1">
      <alignment horizontal="center"/>
    </xf>
    <xf numFmtId="168" fontId="25" fillId="38" borderId="10" xfId="0" applyNumberFormat="1" applyFont="1" applyFill="1" applyBorder="1" applyAlignment="1">
      <alignment horizontal="center"/>
    </xf>
    <xf numFmtId="168" fontId="25" fillId="35" borderId="10" xfId="0" applyNumberFormat="1" applyFont="1" applyFill="1" applyBorder="1" applyAlignment="1">
      <alignment horizontal="center"/>
    </xf>
    <xf numFmtId="169" fontId="25" fillId="38" borderId="10" xfId="0" applyNumberFormat="1" applyFont="1" applyFill="1" applyBorder="1" applyAlignment="1">
      <alignment horizontal="center" vertical="center"/>
    </xf>
    <xf numFmtId="169" fontId="25" fillId="35" borderId="10" xfId="0" applyNumberFormat="1" applyFont="1" applyFill="1" applyBorder="1" applyAlignment="1">
      <alignment horizontal="center" vertical="center"/>
    </xf>
    <xf numFmtId="10" fontId="26" fillId="36" borderId="10" xfId="0" applyNumberFormat="1" applyFont="1" applyFill="1" applyBorder="1" applyAlignment="1">
      <alignment horizontal="center"/>
    </xf>
    <xf numFmtId="165" fontId="26" fillId="36" borderId="10" xfId="0" applyNumberFormat="1" applyFont="1" applyFill="1" applyBorder="1" applyAlignment="1">
      <alignment horizontal="center" vertical="center" wrapText="1"/>
    </xf>
    <xf numFmtId="10" fontId="26" fillId="36" borderId="10" xfId="0" applyNumberFormat="1" applyFont="1" applyFill="1" applyBorder="1" applyAlignment="1">
      <alignment horizontal="center" vertical="center" wrapText="1"/>
    </xf>
    <xf numFmtId="164" fontId="26" fillId="36" borderId="10" xfId="0" applyNumberFormat="1" applyFont="1" applyFill="1" applyBorder="1" applyAlignment="1">
      <alignment horizontal="center" vertical="center"/>
    </xf>
    <xf numFmtId="164" fontId="26" fillId="36" borderId="10" xfId="50" applyNumberFormat="1" applyFont="1" applyFill="1" applyBorder="1" applyAlignment="1">
      <alignment horizontal="center" vertical="center" wrapText="1"/>
    </xf>
    <xf numFmtId="169" fontId="26" fillId="36" borderId="10" xfId="0" applyNumberFormat="1" applyFont="1" applyFill="1" applyBorder="1" applyAlignment="1">
      <alignment horizontal="center"/>
    </xf>
    <xf numFmtId="168" fontId="26" fillId="36" borderId="10" xfId="0" applyNumberFormat="1" applyFont="1" applyFill="1" applyBorder="1" applyAlignment="1">
      <alignment horizontal="center"/>
    </xf>
    <xf numFmtId="168" fontId="26" fillId="34" borderId="10" xfId="0" applyNumberFormat="1" applyFont="1" applyFill="1" applyBorder="1" applyAlignment="1">
      <alignment horizontal="center"/>
    </xf>
    <xf numFmtId="168" fontId="26" fillId="0" borderId="10" xfId="0" applyNumberFormat="1" applyFont="1" applyBorder="1" applyAlignment="1">
      <alignment horizontal="center"/>
    </xf>
    <xf numFmtId="169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/>
    </xf>
    <xf numFmtId="10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 wrapText="1"/>
    </xf>
    <xf numFmtId="2" fontId="26" fillId="36" borderId="10" xfId="0" applyNumberFormat="1" applyFont="1" applyFill="1" applyBorder="1" applyAlignment="1">
      <alignment horizontal="center"/>
    </xf>
    <xf numFmtId="165" fontId="26" fillId="36" borderId="10" xfId="0" applyNumberFormat="1" applyFont="1" applyFill="1" applyBorder="1" applyAlignment="1">
      <alignment horizontal="center" vertical="center"/>
    </xf>
    <xf numFmtId="164" fontId="26" fillId="36" borderId="10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/>
    </xf>
    <xf numFmtId="172" fontId="27" fillId="0" borderId="11" xfId="0" applyNumberFormat="1" applyFont="1" applyBorder="1" applyAlignment="1">
      <alignment horizontal="right"/>
    </xf>
    <xf numFmtId="0" fontId="0" fillId="40" borderId="0" xfId="0" applyFill="1" applyAlignment="1">
      <alignment horizontal="left"/>
    </xf>
    <xf numFmtId="3" fontId="0" fillId="0" borderId="0" xfId="0" applyNumberFormat="1" applyAlignment="1">
      <alignment wrapText="1"/>
    </xf>
    <xf numFmtId="10" fontId="27" fillId="0" borderId="12" xfId="0" applyNumberFormat="1" applyFont="1" applyBorder="1" applyAlignment="1">
      <alignment horizontal="right"/>
    </xf>
    <xf numFmtId="0" fontId="28" fillId="0" borderId="0" xfId="0" applyFont="1"/>
    <xf numFmtId="0" fontId="31" fillId="0" borderId="0" xfId="52"/>
    <xf numFmtId="0" fontId="29" fillId="0" borderId="0" xfId="0" applyFont="1"/>
    <xf numFmtId="0" fontId="30" fillId="0" borderId="0" xfId="0" applyFont="1"/>
    <xf numFmtId="173" fontId="32" fillId="0" borderId="0" xfId="0" applyNumberFormat="1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174" fontId="26" fillId="36" borderId="10" xfId="0" applyNumberFormat="1" applyFont="1" applyFill="1" applyBorder="1" applyAlignment="1">
      <alignment horizontal="center"/>
    </xf>
    <xf numFmtId="175" fontId="26" fillId="36" borderId="10" xfId="0" applyNumberFormat="1" applyFont="1" applyFill="1" applyBorder="1" applyAlignment="1">
      <alignment horizontal="center"/>
    </xf>
    <xf numFmtId="4" fontId="26" fillId="36" borderId="10" xfId="0" applyNumberFormat="1" applyFont="1" applyFill="1" applyBorder="1" applyAlignment="1">
      <alignment horizontal="center" vertical="center" wrapText="1"/>
    </xf>
    <xf numFmtId="9" fontId="26" fillId="36" borderId="10" xfId="0" applyNumberFormat="1" applyFont="1" applyFill="1" applyBorder="1" applyAlignment="1">
      <alignment horizontal="center" vertical="center" wrapText="1"/>
    </xf>
    <xf numFmtId="168" fontId="34" fillId="36" borderId="10" xfId="0" applyNumberFormat="1" applyFont="1" applyFill="1" applyBorder="1" applyAlignment="1">
      <alignment horizontal="center" wrapText="1"/>
    </xf>
    <xf numFmtId="169" fontId="34" fillId="36" borderId="10" xfId="0" applyNumberFormat="1" applyFont="1" applyFill="1" applyBorder="1" applyAlignment="1">
      <alignment horizontal="center" wrapText="1"/>
    </xf>
    <xf numFmtId="176" fontId="35" fillId="36" borderId="10" xfId="0" applyNumberFormat="1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 vertical="center" wrapText="1"/>
    </xf>
    <xf numFmtId="170" fontId="25" fillId="36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17" fontId="25" fillId="36" borderId="10" xfId="0" applyNumberFormat="1" applyFont="1" applyFill="1" applyBorder="1" applyAlignment="1">
      <alignment horizontal="center" vertical="center" wrapText="1"/>
    </xf>
    <xf numFmtId="177" fontId="34" fillId="36" borderId="13" xfId="0" applyNumberFormat="1" applyFont="1" applyFill="1" applyBorder="1" applyAlignment="1" applyProtection="1">
      <alignment horizontal="center"/>
      <protection locked="0"/>
    </xf>
    <xf numFmtId="177" fontId="34" fillId="36" borderId="10" xfId="0" applyNumberFormat="1" applyFont="1" applyFill="1" applyBorder="1" applyAlignment="1">
      <alignment horizontal="center" wrapText="1"/>
    </xf>
    <xf numFmtId="0" fontId="28" fillId="0" borderId="0" xfId="0" applyFont="1"/>
    <xf numFmtId="0" fontId="36" fillId="36" borderId="10" xfId="0" applyFont="1" applyFill="1" applyBorder="1" applyAlignment="1">
      <alignment horizontal="center" vertical="center" wrapText="1"/>
    </xf>
    <xf numFmtId="2" fontId="35" fillId="36" borderId="10" xfId="0" applyNumberFormat="1" applyFont="1" applyFill="1" applyBorder="1" applyAlignment="1">
      <alignment horizontal="center" vertical="center"/>
    </xf>
    <xf numFmtId="10" fontId="34" fillId="36" borderId="10" xfId="0" applyNumberFormat="1" applyFont="1" applyFill="1" applyBorder="1" applyAlignment="1">
      <alignment horizontal="center"/>
    </xf>
    <xf numFmtId="9" fontId="34" fillId="36" borderId="10" xfId="0" applyNumberFormat="1" applyFont="1" applyFill="1" applyBorder="1" applyAlignment="1">
      <alignment horizontal="center"/>
    </xf>
    <xf numFmtId="169" fontId="35" fillId="41" borderId="10" xfId="0" applyNumberFormat="1" applyFont="1" applyFill="1" applyBorder="1" applyAlignment="1">
      <alignment horizontal="center"/>
    </xf>
    <xf numFmtId="168" fontId="34" fillId="36" borderId="0" xfId="0" applyNumberFormat="1" applyFont="1" applyFill="1" applyAlignment="1">
      <alignment horizontal="center"/>
    </xf>
    <xf numFmtId="176" fontId="34" fillId="36" borderId="10" xfId="0" applyNumberFormat="1" applyFont="1" applyFill="1" applyBorder="1" applyAlignment="1">
      <alignment horizontal="center"/>
    </xf>
    <xf numFmtId="0" fontId="34" fillId="36" borderId="0" xfId="0" applyFont="1" applyFill="1" applyAlignment="1">
      <alignment horizontal="center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5" xr:uid="{00000000-0005-0000-0000-00001B000000}"/>
    <cellStyle name="Currency" xfId="51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2" builtinId="8"/>
    <cellStyle name="Hyperlink 2" xfId="47" xr:uid="{00000000-0005-0000-0000-000023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8000000}"/>
    <cellStyle name="Normal 3" xfId="43" xr:uid="{00000000-0005-0000-0000-000029000000}"/>
    <cellStyle name="Normal 3 2" xfId="49" xr:uid="{00000000-0005-0000-0000-00002A000000}"/>
    <cellStyle name="Normal 3 3" xfId="46" xr:uid="{00000000-0005-0000-0000-00002B000000}"/>
    <cellStyle name="Normal 4" xfId="44" xr:uid="{00000000-0005-0000-0000-00002C000000}"/>
    <cellStyle name="Normal 4 2" xfId="48" xr:uid="{00000000-0005-0000-0000-00002D000000}"/>
    <cellStyle name="Note" xfId="15" builtinId="10" customBuiltin="1"/>
    <cellStyle name="Output" xfId="10" builtinId="21" customBuiltin="1"/>
    <cellStyle name="Percent" xfId="50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CCFF"/>
      <color rgb="FF9999FF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3911600</xdr:colOff>
      <xdr:row>1</xdr:row>
      <xdr:rowOff>0</xdr:rowOff>
    </xdr:from>
    <xdr:to>
      <xdr:col>54</xdr:col>
      <xdr:colOff>4098290</xdr:colOff>
      <xdr:row>2</xdr:row>
      <xdr:rowOff>108892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54</xdr:col>
      <xdr:colOff>3911600</xdr:colOff>
      <xdr:row>4</xdr:row>
      <xdr:rowOff>177800</xdr:rowOff>
    </xdr:from>
    <xdr:to>
      <xdr:col>54</xdr:col>
      <xdr:colOff>4098290</xdr:colOff>
      <xdr:row>6</xdr:row>
      <xdr:rowOff>96519</xdr:rowOff>
    </xdr:to>
    <xdr:sp macro="" textlink="">
      <xdr:nvSpPr>
        <xdr:cNvPr id="1026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54</xdr:col>
      <xdr:colOff>3911600</xdr:colOff>
      <xdr:row>8</xdr:row>
      <xdr:rowOff>139700</xdr:rowOff>
    </xdr:from>
    <xdr:to>
      <xdr:col>54</xdr:col>
      <xdr:colOff>4098290</xdr:colOff>
      <xdr:row>10</xdr:row>
      <xdr:rowOff>73556</xdr:rowOff>
    </xdr:to>
    <xdr:sp macro="" textlink="">
      <xdr:nvSpPr>
        <xdr:cNvPr id="1027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54</xdr:col>
      <xdr:colOff>3911600</xdr:colOff>
      <xdr:row>11</xdr:row>
      <xdr:rowOff>127000</xdr:rowOff>
    </xdr:from>
    <xdr:to>
      <xdr:col>54</xdr:col>
      <xdr:colOff>4098290</xdr:colOff>
      <xdr:row>13</xdr:row>
      <xdr:rowOff>58016</xdr:rowOff>
    </xdr:to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54</xdr:col>
      <xdr:colOff>3911600</xdr:colOff>
      <xdr:row>23</xdr:row>
      <xdr:rowOff>76200</xdr:rowOff>
    </xdr:from>
    <xdr:to>
      <xdr:col>54</xdr:col>
      <xdr:colOff>4098290</xdr:colOff>
      <xdr:row>24</xdr:row>
      <xdr:rowOff>171183</xdr:rowOff>
    </xdr:to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54</xdr:col>
      <xdr:colOff>3911600</xdr:colOff>
      <xdr:row>38</xdr:row>
      <xdr:rowOff>25400</xdr:rowOff>
    </xdr:from>
    <xdr:to>
      <xdr:col>54</xdr:col>
      <xdr:colOff>4098290</xdr:colOff>
      <xdr:row>39</xdr:row>
      <xdr:rowOff>134567</xdr:rowOff>
    </xdr:to>
    <xdr:sp macro="" textlink="">
      <xdr:nvSpPr>
        <xdr:cNvPr id="1030" name="Control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54</xdr:col>
      <xdr:colOff>3911600</xdr:colOff>
      <xdr:row>53</xdr:row>
      <xdr:rowOff>0</xdr:rowOff>
    </xdr:from>
    <xdr:to>
      <xdr:col>54</xdr:col>
      <xdr:colOff>4098290</xdr:colOff>
      <xdr:row>53</xdr:row>
      <xdr:rowOff>116840</xdr:rowOff>
    </xdr:to>
    <xdr:sp macro="" textlink="">
      <xdr:nvSpPr>
        <xdr:cNvPr id="103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54</xdr:col>
      <xdr:colOff>3911600</xdr:colOff>
      <xdr:row>63</xdr:row>
      <xdr:rowOff>330200</xdr:rowOff>
    </xdr:from>
    <xdr:to>
      <xdr:col>54</xdr:col>
      <xdr:colOff>4098290</xdr:colOff>
      <xdr:row>65</xdr:row>
      <xdr:rowOff>22227</xdr:rowOff>
    </xdr:to>
    <xdr:sp macro="" textlink="">
      <xdr:nvSpPr>
        <xdr:cNvPr id="1032" name="Control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54</xdr:col>
      <xdr:colOff>3911600</xdr:colOff>
      <xdr:row>52</xdr:row>
      <xdr:rowOff>203200</xdr:rowOff>
    </xdr:from>
    <xdr:to>
      <xdr:col>54</xdr:col>
      <xdr:colOff>4098290</xdr:colOff>
      <xdr:row>53</xdr:row>
      <xdr:rowOff>116538</xdr:rowOff>
    </xdr:to>
    <xdr:sp macro="" textlink="">
      <xdr:nvSpPr>
        <xdr:cNvPr id="18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B90B25AB-62D0-4841-AF9F-3ECC79715530}"/>
            </a:ext>
          </a:extLst>
        </xdr:cNvPr>
        <xdr:cNvSpPr/>
      </xdr:nvSpPr>
      <xdr:spPr bwMode="auto">
        <a:xfrm>
          <a:off x="59067065" y="9170035"/>
          <a:ext cx="19050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54</xdr:col>
      <xdr:colOff>3911600</xdr:colOff>
      <xdr:row>2</xdr:row>
      <xdr:rowOff>0</xdr:rowOff>
    </xdr:from>
    <xdr:ext cx="186690" cy="267335"/>
    <xdr:sp macro="" textlink="">
      <xdr:nvSpPr>
        <xdr:cNvPr id="20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C8842F1-29F4-46DC-919E-7DCB64B9C5F2}"/>
            </a:ext>
          </a:extLst>
        </xdr:cNvPr>
        <xdr:cNvSpPr/>
      </xdr:nvSpPr>
      <xdr:spPr bwMode="auto">
        <a:xfrm>
          <a:off x="61678820" y="175260"/>
          <a:ext cx="186690" cy="2673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6</xdr:row>
      <xdr:rowOff>0</xdr:rowOff>
    </xdr:from>
    <xdr:ext cx="186690" cy="267335"/>
    <xdr:sp macro="" textlink="">
      <xdr:nvSpPr>
        <xdr:cNvPr id="2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A258620-120A-41D0-85E3-94A91D5E6B49}"/>
            </a:ext>
          </a:extLst>
        </xdr:cNvPr>
        <xdr:cNvSpPr/>
      </xdr:nvSpPr>
      <xdr:spPr bwMode="auto">
        <a:xfrm>
          <a:off x="61678820" y="175260"/>
          <a:ext cx="186690" cy="2673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7</xdr:row>
      <xdr:rowOff>0</xdr:rowOff>
    </xdr:from>
    <xdr:ext cx="186690" cy="267335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FDF0E29-2A3A-4008-8488-2A3B345E6C21}"/>
            </a:ext>
          </a:extLst>
        </xdr:cNvPr>
        <xdr:cNvSpPr/>
      </xdr:nvSpPr>
      <xdr:spPr bwMode="auto">
        <a:xfrm>
          <a:off x="61678820" y="350520"/>
          <a:ext cx="186690" cy="2673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9</xdr:row>
      <xdr:rowOff>139700</xdr:rowOff>
    </xdr:from>
    <xdr:ext cx="186690" cy="290195"/>
    <xdr:sp macro="" textlink="">
      <xdr:nvSpPr>
        <xdr:cNvPr id="26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B3B8EDC8-C013-48B0-8CBD-747695256001}"/>
            </a:ext>
          </a:extLst>
        </xdr:cNvPr>
        <xdr:cNvSpPr/>
      </xdr:nvSpPr>
      <xdr:spPr bwMode="auto">
        <a:xfrm>
          <a:off x="61734065" y="1507490"/>
          <a:ext cx="186690" cy="2901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</xdr:row>
      <xdr:rowOff>177800</xdr:rowOff>
    </xdr:from>
    <xdr:ext cx="182880" cy="269240"/>
    <xdr:sp macro="" textlink="">
      <xdr:nvSpPr>
        <xdr:cNvPr id="28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7D3317D-895C-4724-AB66-F41CE694C45C}"/>
            </a:ext>
          </a:extLst>
        </xdr:cNvPr>
        <xdr:cNvSpPr/>
      </xdr:nvSpPr>
      <xdr:spPr bwMode="auto">
        <a:xfrm>
          <a:off x="61678820" y="878840"/>
          <a:ext cx="182880" cy="2692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1</xdr:row>
      <xdr:rowOff>0</xdr:rowOff>
    </xdr:from>
    <xdr:ext cx="190500" cy="265430"/>
    <xdr:sp macro="" textlink="">
      <xdr:nvSpPr>
        <xdr:cNvPr id="30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9219ADE-BA59-4ACB-8872-6AE75D74FEEE}"/>
            </a:ext>
          </a:extLst>
        </xdr:cNvPr>
        <xdr:cNvSpPr/>
      </xdr:nvSpPr>
      <xdr:spPr bwMode="auto">
        <a:xfrm>
          <a:off x="61734065" y="171450"/>
          <a:ext cx="190500" cy="2654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24</xdr:row>
      <xdr:rowOff>76200</xdr:rowOff>
    </xdr:from>
    <xdr:ext cx="190500" cy="285750"/>
    <xdr:sp macro="" textlink="">
      <xdr:nvSpPr>
        <xdr:cNvPr id="17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1178276D-4373-435E-87F8-07FA9FA2DE46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25</xdr:row>
      <xdr:rowOff>76200</xdr:rowOff>
    </xdr:from>
    <xdr:ext cx="190500" cy="285750"/>
    <xdr:sp macro="" textlink="">
      <xdr:nvSpPr>
        <xdr:cNvPr id="1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77A8CAC8-ECF2-4C0E-A92D-5A6EF4BF316E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26</xdr:row>
      <xdr:rowOff>76200</xdr:rowOff>
    </xdr:from>
    <xdr:ext cx="190500" cy="285750"/>
    <xdr:sp macro="" textlink="">
      <xdr:nvSpPr>
        <xdr:cNvPr id="21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A12DD6F-3971-4250-AB68-22ECD83CDE1B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27</xdr:row>
      <xdr:rowOff>76200</xdr:rowOff>
    </xdr:from>
    <xdr:ext cx="190500" cy="285750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BC4BEBC8-9F96-4263-A7FB-0F034A6EE61B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28</xdr:row>
      <xdr:rowOff>76200</xdr:rowOff>
    </xdr:from>
    <xdr:ext cx="190500" cy="285750"/>
    <xdr:sp macro="" textlink="">
      <xdr:nvSpPr>
        <xdr:cNvPr id="25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F0B0CACA-3274-46F2-8AFC-3E877397C502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29</xdr:row>
      <xdr:rowOff>76200</xdr:rowOff>
    </xdr:from>
    <xdr:ext cx="190500" cy="285750"/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7F05891A-77C6-46D3-AE56-5B486B1CC4A7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30</xdr:row>
      <xdr:rowOff>76200</xdr:rowOff>
    </xdr:from>
    <xdr:ext cx="190500" cy="285750"/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D002003-7626-455E-AEF3-A5E7EA551420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31</xdr:row>
      <xdr:rowOff>76200</xdr:rowOff>
    </xdr:from>
    <xdr:ext cx="190500" cy="285750"/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49F28FA1-4C33-48E4-BE61-5175D9C020E4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32</xdr:row>
      <xdr:rowOff>0</xdr:rowOff>
    </xdr:from>
    <xdr:ext cx="190500" cy="285750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5432EA09-4CA9-41AD-9094-83DAE262F32C}"/>
            </a:ext>
          </a:extLst>
        </xdr:cNvPr>
        <xdr:cNvSpPr/>
      </xdr:nvSpPr>
      <xdr:spPr bwMode="auto">
        <a:xfrm>
          <a:off x="61753115" y="4105275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0</xdr:row>
      <xdr:rowOff>0</xdr:rowOff>
    </xdr:from>
    <xdr:ext cx="186690" cy="279485"/>
    <xdr:sp macro="" textlink="">
      <xdr:nvSpPr>
        <xdr:cNvPr id="33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59B8690B-38D7-724A-8E2E-64AA8C1F6E0D}"/>
            </a:ext>
          </a:extLst>
        </xdr:cNvPr>
        <xdr:cNvSpPr/>
      </xdr:nvSpPr>
      <xdr:spPr bwMode="auto">
        <a:xfrm>
          <a:off x="68424746" y="185506"/>
          <a:ext cx="186690" cy="27948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1</xdr:row>
      <xdr:rowOff>0</xdr:rowOff>
    </xdr:from>
    <xdr:ext cx="186690" cy="267335"/>
    <xdr:sp macro="" textlink="">
      <xdr:nvSpPr>
        <xdr:cNvPr id="34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6909EBF-2D06-C24A-ADD6-8644F58896D1}"/>
            </a:ext>
          </a:extLst>
        </xdr:cNvPr>
        <xdr:cNvSpPr/>
      </xdr:nvSpPr>
      <xdr:spPr bwMode="auto">
        <a:xfrm>
          <a:off x="68424746" y="371011"/>
          <a:ext cx="186690" cy="2673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0</xdr:row>
      <xdr:rowOff>0</xdr:rowOff>
    </xdr:from>
    <xdr:ext cx="190500" cy="265430"/>
    <xdr:sp macro="" textlink="">
      <xdr:nvSpPr>
        <xdr:cNvPr id="3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F6469A-8F48-0849-8693-27973961AF15}"/>
            </a:ext>
          </a:extLst>
        </xdr:cNvPr>
        <xdr:cNvSpPr/>
      </xdr:nvSpPr>
      <xdr:spPr bwMode="auto">
        <a:xfrm>
          <a:off x="68424746" y="185506"/>
          <a:ext cx="190500" cy="2654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</xdr:row>
      <xdr:rowOff>0</xdr:rowOff>
    </xdr:from>
    <xdr:ext cx="186690" cy="287486"/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7EDE249-A7ED-C042-BD1E-92AF8E99E785}"/>
            </a:ext>
          </a:extLst>
        </xdr:cNvPr>
        <xdr:cNvSpPr/>
      </xdr:nvSpPr>
      <xdr:spPr bwMode="auto">
        <a:xfrm>
          <a:off x="68456704" y="191823"/>
          <a:ext cx="186690" cy="2874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</xdr:row>
      <xdr:rowOff>177800</xdr:rowOff>
    </xdr:from>
    <xdr:ext cx="186690" cy="289136"/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13307FC-3B8A-BD43-9C09-A77DCDAB7FBF}"/>
            </a:ext>
          </a:extLst>
        </xdr:cNvPr>
        <xdr:cNvSpPr/>
      </xdr:nvSpPr>
      <xdr:spPr bwMode="auto">
        <a:xfrm>
          <a:off x="68456704" y="191823"/>
          <a:ext cx="186690" cy="28913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9</xdr:row>
      <xdr:rowOff>139700</xdr:rowOff>
    </xdr:from>
    <xdr:ext cx="186690" cy="291043"/>
    <xdr:sp macro="" textlink="">
      <xdr:nvSpPr>
        <xdr:cNvPr id="4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C6D7CE21-B50B-1343-9BCE-C89DA3B54644}"/>
            </a:ext>
          </a:extLst>
        </xdr:cNvPr>
        <xdr:cNvSpPr/>
      </xdr:nvSpPr>
      <xdr:spPr bwMode="auto">
        <a:xfrm>
          <a:off x="68456704" y="191823"/>
          <a:ext cx="186690" cy="29104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12</xdr:row>
      <xdr:rowOff>127000</xdr:rowOff>
    </xdr:from>
    <xdr:ext cx="186690" cy="301432"/>
    <xdr:sp macro="" textlink="">
      <xdr:nvSpPr>
        <xdr:cNvPr id="5" name="Control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AC21AE7C-596B-2548-8977-746E1A7FA2F7}"/>
            </a:ext>
          </a:extLst>
        </xdr:cNvPr>
        <xdr:cNvSpPr/>
      </xdr:nvSpPr>
      <xdr:spPr bwMode="auto">
        <a:xfrm>
          <a:off x="68456704" y="191823"/>
          <a:ext cx="186690" cy="3014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</xdr:row>
      <xdr:rowOff>0</xdr:rowOff>
    </xdr:from>
    <xdr:ext cx="186690" cy="267335"/>
    <xdr:sp macro="" textlink="">
      <xdr:nvSpPr>
        <xdr:cNvPr id="6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571776C-7156-374E-B61B-A421E57EC454}"/>
            </a:ext>
          </a:extLst>
        </xdr:cNvPr>
        <xdr:cNvSpPr/>
      </xdr:nvSpPr>
      <xdr:spPr bwMode="auto">
        <a:xfrm>
          <a:off x="68456704" y="191823"/>
          <a:ext cx="186690" cy="2673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7</xdr:row>
      <xdr:rowOff>0</xdr:rowOff>
    </xdr:from>
    <xdr:ext cx="186690" cy="267335"/>
    <xdr:sp macro="" textlink="">
      <xdr:nvSpPr>
        <xdr:cNvPr id="7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8F4414A-1479-4746-AC88-CAFC0075F03D}"/>
            </a:ext>
          </a:extLst>
        </xdr:cNvPr>
        <xdr:cNvSpPr/>
      </xdr:nvSpPr>
      <xdr:spPr bwMode="auto">
        <a:xfrm>
          <a:off x="68456704" y="191823"/>
          <a:ext cx="186690" cy="2673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8</xdr:row>
      <xdr:rowOff>0</xdr:rowOff>
    </xdr:from>
    <xdr:ext cx="186690" cy="267335"/>
    <xdr:sp macro="" textlink="">
      <xdr:nvSpPr>
        <xdr:cNvPr id="8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61E62F6-C691-684D-9727-38ADBA420988}"/>
            </a:ext>
          </a:extLst>
        </xdr:cNvPr>
        <xdr:cNvSpPr/>
      </xdr:nvSpPr>
      <xdr:spPr bwMode="auto">
        <a:xfrm>
          <a:off x="68456704" y="191823"/>
          <a:ext cx="186690" cy="2673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10</xdr:row>
      <xdr:rowOff>139700</xdr:rowOff>
    </xdr:from>
    <xdr:ext cx="186690" cy="290195"/>
    <xdr:sp macro="" textlink="">
      <xdr:nvSpPr>
        <xdr:cNvPr id="9" name="Control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11AD09F3-7968-3546-B36C-4E2EF90A9FA2}"/>
            </a:ext>
          </a:extLst>
        </xdr:cNvPr>
        <xdr:cNvSpPr/>
      </xdr:nvSpPr>
      <xdr:spPr bwMode="auto">
        <a:xfrm>
          <a:off x="68456704" y="191823"/>
          <a:ext cx="186690" cy="29019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6</xdr:row>
      <xdr:rowOff>177800</xdr:rowOff>
    </xdr:from>
    <xdr:ext cx="182880" cy="269240"/>
    <xdr:sp macro="" textlink="">
      <xdr:nvSpPr>
        <xdr:cNvPr id="10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6B58F974-6AB9-6E41-A933-41C7D1491DD4}"/>
            </a:ext>
          </a:extLst>
        </xdr:cNvPr>
        <xdr:cNvSpPr/>
      </xdr:nvSpPr>
      <xdr:spPr bwMode="auto">
        <a:xfrm>
          <a:off x="68456704" y="191823"/>
          <a:ext cx="182880" cy="2692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</xdr:row>
      <xdr:rowOff>0</xdr:rowOff>
    </xdr:from>
    <xdr:ext cx="190500" cy="265430"/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49FF250-6266-5D47-804C-03619CCADE15}"/>
            </a:ext>
          </a:extLst>
        </xdr:cNvPr>
        <xdr:cNvSpPr/>
      </xdr:nvSpPr>
      <xdr:spPr bwMode="auto">
        <a:xfrm>
          <a:off x="68456704" y="191823"/>
          <a:ext cx="190500" cy="2654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2</xdr:row>
      <xdr:rowOff>0</xdr:rowOff>
    </xdr:from>
    <xdr:ext cx="186690" cy="267335"/>
    <xdr:sp macro="" textlink="">
      <xdr:nvSpPr>
        <xdr:cNvPr id="1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1CA9BAF-B870-AB40-89A6-5617F5173575}"/>
            </a:ext>
          </a:extLst>
        </xdr:cNvPr>
        <xdr:cNvSpPr/>
      </xdr:nvSpPr>
      <xdr:spPr bwMode="auto">
        <a:xfrm>
          <a:off x="68456704" y="191823"/>
          <a:ext cx="186690" cy="2673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32</xdr:row>
      <xdr:rowOff>76200</xdr:rowOff>
    </xdr:from>
    <xdr:ext cx="190500" cy="285750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491531A0-4594-0C47-9A27-E4AA1709E875}"/>
            </a:ext>
          </a:extLst>
        </xdr:cNvPr>
        <xdr:cNvSpPr/>
      </xdr:nvSpPr>
      <xdr:spPr bwMode="auto">
        <a:xfrm>
          <a:off x="68456704" y="3271044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33</xdr:row>
      <xdr:rowOff>0</xdr:rowOff>
    </xdr:from>
    <xdr:ext cx="190500" cy="285750"/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CE28A66-0356-6047-9C76-BD5EEA2A4197}"/>
            </a:ext>
          </a:extLst>
        </xdr:cNvPr>
        <xdr:cNvSpPr/>
      </xdr:nvSpPr>
      <xdr:spPr bwMode="auto">
        <a:xfrm>
          <a:off x="68456704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33</xdr:row>
      <xdr:rowOff>0</xdr:rowOff>
    </xdr:from>
    <xdr:ext cx="190500" cy="285750"/>
    <xdr:sp macro="" textlink="">
      <xdr:nvSpPr>
        <xdr:cNvPr id="15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EFA10608-2841-CE42-AAC2-C10EA5295A30}"/>
            </a:ext>
          </a:extLst>
        </xdr:cNvPr>
        <xdr:cNvSpPr/>
      </xdr:nvSpPr>
      <xdr:spPr bwMode="auto">
        <a:xfrm>
          <a:off x="68456704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33</xdr:row>
      <xdr:rowOff>76200</xdr:rowOff>
    </xdr:from>
    <xdr:ext cx="190500" cy="285750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47EB3190-64E6-4448-9C46-C0EB8503D696}"/>
            </a:ext>
          </a:extLst>
        </xdr:cNvPr>
        <xdr:cNvSpPr/>
      </xdr:nvSpPr>
      <xdr:spPr bwMode="auto">
        <a:xfrm>
          <a:off x="68456704" y="34496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34</xdr:row>
      <xdr:rowOff>0</xdr:rowOff>
    </xdr:from>
    <xdr:ext cx="190500" cy="285750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8D7314A5-6860-8845-9848-23FC54C76681}"/>
            </a:ext>
          </a:extLst>
        </xdr:cNvPr>
        <xdr:cNvSpPr/>
      </xdr:nvSpPr>
      <xdr:spPr bwMode="auto">
        <a:xfrm>
          <a:off x="68456704" y="3565260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33</xdr:row>
      <xdr:rowOff>0</xdr:rowOff>
    </xdr:from>
    <xdr:ext cx="190500" cy="285750"/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BA1875A1-4E14-AB4C-82C0-C4BA7FA256F1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33</xdr:row>
      <xdr:rowOff>76200</xdr:rowOff>
    </xdr:from>
    <xdr:ext cx="190500" cy="285750"/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AF6FB8C9-3564-B847-9184-DDEB97C7787B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34</xdr:row>
      <xdr:rowOff>0</xdr:rowOff>
    </xdr:from>
    <xdr:ext cx="190500" cy="285750"/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BB621EBD-7670-F64B-BDD5-9AAE0D616E50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34</xdr:row>
      <xdr:rowOff>0</xdr:rowOff>
    </xdr:from>
    <xdr:ext cx="190500" cy="285750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DD74B359-568A-3548-BAC9-21A05B60E080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34</xdr:row>
      <xdr:rowOff>76200</xdr:rowOff>
    </xdr:from>
    <xdr:ext cx="190500" cy="285750"/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F44671CE-6728-0546-9040-DCDE9FED2100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35</xdr:row>
      <xdr:rowOff>0</xdr:rowOff>
    </xdr:from>
    <xdr:ext cx="190500" cy="285750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7F6BCE0D-5D1C-9C4B-991C-65D0C139B873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34</xdr:row>
      <xdr:rowOff>0</xdr:rowOff>
    </xdr:from>
    <xdr:ext cx="190500" cy="285750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A15FE853-B855-8049-8770-32BFA93D0F10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34</xdr:row>
      <xdr:rowOff>76200</xdr:rowOff>
    </xdr:from>
    <xdr:ext cx="190500" cy="285750"/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4C88CF37-376F-6D48-83A1-E1FA38C6C9ED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35</xdr:row>
      <xdr:rowOff>0</xdr:rowOff>
    </xdr:from>
    <xdr:ext cx="190500" cy="285750"/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9219B20D-4B41-AA4E-AA96-8A3767859505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35</xdr:row>
      <xdr:rowOff>0</xdr:rowOff>
    </xdr:from>
    <xdr:ext cx="190500" cy="285750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CB8C304F-5700-7440-8266-0EB87B3E95EF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35</xdr:row>
      <xdr:rowOff>76200</xdr:rowOff>
    </xdr:from>
    <xdr:ext cx="190500" cy="285750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EA5BC0AE-1B33-6E49-90EC-9FBE6BD3EAEA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0</xdr:rowOff>
    </xdr:from>
    <xdr:ext cx="190500" cy="285750"/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72C882F8-8246-2646-85C1-8E673B3B0EA6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35</xdr:row>
      <xdr:rowOff>0</xdr:rowOff>
    </xdr:from>
    <xdr:ext cx="190500" cy="285750"/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59A61D81-4721-D445-BE71-3724FF83CCED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35</xdr:row>
      <xdr:rowOff>76200</xdr:rowOff>
    </xdr:from>
    <xdr:ext cx="190500" cy="285750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F04AD062-79C1-DE4E-99E9-BF1AB123C8E6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0</xdr:rowOff>
    </xdr:from>
    <xdr:ext cx="190500" cy="285750"/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CF6CCED5-78AF-9B4B-BE3F-4302856E17C5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0</xdr:rowOff>
    </xdr:from>
    <xdr:ext cx="190500" cy="285750"/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B031D01C-5DB9-2347-BDD7-A725E1C2A5B5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76200</xdr:rowOff>
    </xdr:from>
    <xdr:ext cx="190500" cy="285750"/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36D21E18-F45B-C849-9FB8-6DC36462FE15}"/>
            </a:ext>
          </a:extLst>
        </xdr:cNvPr>
        <xdr:cNvSpPr/>
      </xdr:nvSpPr>
      <xdr:spPr bwMode="auto">
        <a:xfrm>
          <a:off x="67120558" y="34496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35</xdr:row>
      <xdr:rowOff>0</xdr:rowOff>
    </xdr:from>
    <xdr:ext cx="190500" cy="285750"/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BA1841F-FF12-C344-BA66-6481AF957305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35</xdr:row>
      <xdr:rowOff>76200</xdr:rowOff>
    </xdr:from>
    <xdr:ext cx="190500" cy="285750"/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1ADD3C30-2C75-6F45-A667-B658941657C6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0</xdr:rowOff>
    </xdr:from>
    <xdr:ext cx="190500" cy="285750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BC3DA301-AC50-494D-830C-963362C03714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0</xdr:rowOff>
    </xdr:from>
    <xdr:ext cx="190500" cy="285750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B82173E0-DEFF-104C-BC3A-B596B0953419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76200</xdr:rowOff>
    </xdr:from>
    <xdr:ext cx="190500" cy="285750"/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4D90F177-C694-F049-A43F-C1B391D28F56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0</xdr:rowOff>
    </xdr:from>
    <xdr:ext cx="190500" cy="285750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1BD12B0-EBAA-394E-A35F-69E7BF1997DF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0</xdr:rowOff>
    </xdr:from>
    <xdr:ext cx="190500" cy="285750"/>
    <xdr:sp macro="" textlink="">
      <xdr:nvSpPr>
        <xdr:cNvPr id="60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B21E0D99-284D-CA48-9042-B8721856F636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76200</xdr:rowOff>
    </xdr:from>
    <xdr:ext cx="190500" cy="285750"/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568F9F0B-0AB4-1F43-9D67-1487D1D344A6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0</xdr:rowOff>
    </xdr:from>
    <xdr:ext cx="190500" cy="285750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9FE5BAA5-3CC1-3F48-997B-F473FE160CEC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0</xdr:rowOff>
    </xdr:from>
    <xdr:ext cx="190500" cy="285750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BD3514FC-35AC-764A-B6FB-E239AB751C96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76200</xdr:rowOff>
    </xdr:from>
    <xdr:ext cx="190500" cy="285750"/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75CB921A-B3FD-6745-BA6C-94BA5906E932}"/>
            </a:ext>
          </a:extLst>
        </xdr:cNvPr>
        <xdr:cNvSpPr/>
      </xdr:nvSpPr>
      <xdr:spPr bwMode="auto">
        <a:xfrm>
          <a:off x="67120558" y="34496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0</xdr:rowOff>
    </xdr:from>
    <xdr:ext cx="190500" cy="285750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E2466413-A200-8C4E-A061-A587E78E3975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76200</xdr:rowOff>
    </xdr:from>
    <xdr:ext cx="190500" cy="285750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270D5E34-A67F-4B43-B3BF-B1FB53F42AD0}"/>
            </a:ext>
          </a:extLst>
        </xdr:cNvPr>
        <xdr:cNvSpPr/>
      </xdr:nvSpPr>
      <xdr:spPr bwMode="auto">
        <a:xfrm>
          <a:off x="67120558" y="34496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0</xdr:rowOff>
    </xdr:from>
    <xdr:ext cx="190500" cy="285750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136DA00-6720-6945-880F-0AED75201BD9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36</xdr:row>
      <xdr:rowOff>76200</xdr:rowOff>
    </xdr:from>
    <xdr:ext cx="190500" cy="285750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695FED3-613C-DC4B-A88E-CB9F9E927D5E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0</xdr:rowOff>
    </xdr:from>
    <xdr:ext cx="190500" cy="285750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8F06E6D9-DA57-9A41-B590-BE2819C17EE6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0</xdr:rowOff>
    </xdr:from>
    <xdr:ext cx="190500" cy="285750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44318DE-A537-0643-9168-8AF6C3DD0ECF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76200</xdr:rowOff>
    </xdr:from>
    <xdr:ext cx="190500" cy="285750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CFD9C25-C739-C94E-B7F6-960CF6ADCC03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0</xdr:rowOff>
    </xdr:from>
    <xdr:ext cx="190500" cy="285750"/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C5E4496A-6544-4E42-8124-F70BF5781D24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0</xdr:rowOff>
    </xdr:from>
    <xdr:ext cx="190500" cy="285750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43915B8D-4209-D142-AF9D-B798B1E76A18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76200</xdr:rowOff>
    </xdr:from>
    <xdr:ext cx="190500" cy="285750"/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E01F146D-C92D-3D45-B928-6EB77608B7C3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0</xdr:rowOff>
    </xdr:from>
    <xdr:ext cx="190500" cy="285750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36F7ABC1-996E-4C4D-A123-A31A0E6678E7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0</xdr:rowOff>
    </xdr:from>
    <xdr:ext cx="190500" cy="285750"/>
    <xdr:sp macro="" textlink="">
      <xdr:nvSpPr>
        <xdr:cNvPr id="1044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A720CB4B-D444-B44B-B0B3-F8DBCED292EB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76200</xdr:rowOff>
    </xdr:from>
    <xdr:ext cx="190500" cy="285750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221A30DA-934E-6D42-BD45-CDCAA9F0DA50}"/>
            </a:ext>
          </a:extLst>
        </xdr:cNvPr>
        <xdr:cNvSpPr/>
      </xdr:nvSpPr>
      <xdr:spPr bwMode="auto">
        <a:xfrm>
          <a:off x="67120558" y="34496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0</xdr:rowOff>
    </xdr:from>
    <xdr:ext cx="190500" cy="285750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95B4DF1F-2C84-1048-B114-F21139180577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76200</xdr:rowOff>
    </xdr:from>
    <xdr:ext cx="190500" cy="285750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54F3557C-D921-4C42-8580-55118CBFAFDB}"/>
            </a:ext>
          </a:extLst>
        </xdr:cNvPr>
        <xdr:cNvSpPr/>
      </xdr:nvSpPr>
      <xdr:spPr bwMode="auto">
        <a:xfrm>
          <a:off x="67120558" y="34496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0</xdr:rowOff>
    </xdr:from>
    <xdr:ext cx="190500" cy="285750"/>
    <xdr:sp macro="" textlink="">
      <xdr:nvSpPr>
        <xdr:cNvPr id="1048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F6DB85B2-5C3D-7D41-8F6D-46D98C3EB832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37</xdr:row>
      <xdr:rowOff>76200</xdr:rowOff>
    </xdr:from>
    <xdr:ext cx="190500" cy="285750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AF44322B-5AA8-3C4A-8479-76921C29079C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0</xdr:rowOff>
    </xdr:from>
    <xdr:ext cx="190500" cy="285750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A66BA343-6022-264D-AC26-DA1F61C01F2A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0</xdr:rowOff>
    </xdr:from>
    <xdr:ext cx="190500" cy="285750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EEA003DE-EF14-5F44-A6BC-199F725B4772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76200</xdr:rowOff>
    </xdr:from>
    <xdr:ext cx="190500" cy="285750"/>
    <xdr:sp macro="" textlink="">
      <xdr:nvSpPr>
        <xdr:cNvPr id="1052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A8A5269-5786-F245-90D4-6DC28D5E005C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39</xdr:row>
      <xdr:rowOff>0</xdr:rowOff>
    </xdr:from>
    <xdr:ext cx="190500" cy="285750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68F6B982-8C38-5744-B4CC-510DD7AB2F94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0</xdr:rowOff>
    </xdr:from>
    <xdr:ext cx="190500" cy="285750"/>
    <xdr:sp macro="" textlink="">
      <xdr:nvSpPr>
        <xdr:cNvPr id="1054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9576BAC6-57C2-9B4B-92CD-DFC8DE7A3F4E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76200</xdr:rowOff>
    </xdr:from>
    <xdr:ext cx="190500" cy="285750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89944644-3CD3-FE49-AAFC-08B7B62BF81C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39</xdr:row>
      <xdr:rowOff>0</xdr:rowOff>
    </xdr:from>
    <xdr:ext cx="190500" cy="285750"/>
    <xdr:sp macro="" textlink="">
      <xdr:nvSpPr>
        <xdr:cNvPr id="1056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30BFB9C6-28EC-3344-A659-0A53D8AFF06C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39</xdr:row>
      <xdr:rowOff>0</xdr:rowOff>
    </xdr:from>
    <xdr:ext cx="190500" cy="285750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332CE3BB-A0F2-3C42-A701-3FE5025B34F4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39</xdr:row>
      <xdr:rowOff>76200</xdr:rowOff>
    </xdr:from>
    <xdr:ext cx="190500" cy="285750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D2A98E41-6034-6944-BB23-1D91ECCFE613}"/>
            </a:ext>
          </a:extLst>
        </xdr:cNvPr>
        <xdr:cNvSpPr/>
      </xdr:nvSpPr>
      <xdr:spPr bwMode="auto">
        <a:xfrm>
          <a:off x="67120558" y="34496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39</xdr:row>
      <xdr:rowOff>0</xdr:rowOff>
    </xdr:from>
    <xdr:ext cx="190500" cy="285750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40D317D2-D954-8944-9AB4-1D372FA241DA}"/>
            </a:ext>
          </a:extLst>
        </xdr:cNvPr>
        <xdr:cNvSpPr/>
      </xdr:nvSpPr>
      <xdr:spPr bwMode="auto">
        <a:xfrm>
          <a:off x="67120558" y="33734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39</xdr:row>
      <xdr:rowOff>76200</xdr:rowOff>
    </xdr:from>
    <xdr:ext cx="190500" cy="285750"/>
    <xdr:sp macro="" textlink="">
      <xdr:nvSpPr>
        <xdr:cNvPr id="1060" name="Control 5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194CF1D5-50FB-EE43-B5CC-CDF29D23A537}"/>
            </a:ext>
          </a:extLst>
        </xdr:cNvPr>
        <xdr:cNvSpPr/>
      </xdr:nvSpPr>
      <xdr:spPr bwMode="auto">
        <a:xfrm>
          <a:off x="67120558" y="3449638"/>
          <a:ext cx="1905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39</xdr:row>
      <xdr:rowOff>0</xdr:rowOff>
    </xdr:from>
    <xdr:ext cx="186690" cy="116840"/>
    <xdr:sp macro="" textlink="">
      <xdr:nvSpPr>
        <xdr:cNvPr id="106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B1C5B999-400F-5048-8D23-B75BBBD3FBE4}"/>
            </a:ext>
          </a:extLst>
        </xdr:cNvPr>
        <xdr:cNvSpPr/>
      </xdr:nvSpPr>
      <xdr:spPr bwMode="auto">
        <a:xfrm>
          <a:off x="67120558" y="4451615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38</xdr:row>
      <xdr:rowOff>203200</xdr:rowOff>
    </xdr:from>
    <xdr:ext cx="186690" cy="117332"/>
    <xdr:sp macro="" textlink="">
      <xdr:nvSpPr>
        <xdr:cNvPr id="1062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E8A75F84-87A7-1443-B14A-D9B72DFE89F0}"/>
            </a:ext>
          </a:extLst>
        </xdr:cNvPr>
        <xdr:cNvSpPr/>
      </xdr:nvSpPr>
      <xdr:spPr bwMode="auto">
        <a:xfrm>
          <a:off x="67120558" y="4451615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40</xdr:row>
      <xdr:rowOff>0</xdr:rowOff>
    </xdr:from>
    <xdr:ext cx="186690" cy="116840"/>
    <xdr:sp macro="" textlink="">
      <xdr:nvSpPr>
        <xdr:cNvPr id="1063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F9DA46E6-1F64-0E4E-A976-E10A8D374B15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39</xdr:row>
      <xdr:rowOff>203200</xdr:rowOff>
    </xdr:from>
    <xdr:ext cx="186690" cy="117332"/>
    <xdr:sp macro="" textlink="">
      <xdr:nvSpPr>
        <xdr:cNvPr id="1064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8E349B0F-C18F-BA45-BA64-3355F6756D7F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41</xdr:row>
      <xdr:rowOff>0</xdr:rowOff>
    </xdr:from>
    <xdr:ext cx="186690" cy="116840"/>
    <xdr:sp macro="" textlink="">
      <xdr:nvSpPr>
        <xdr:cNvPr id="1065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3DD6C956-241D-F643-BA94-7D595FBF1428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40</xdr:row>
      <xdr:rowOff>203200</xdr:rowOff>
    </xdr:from>
    <xdr:ext cx="186690" cy="117332"/>
    <xdr:sp macro="" textlink="">
      <xdr:nvSpPr>
        <xdr:cNvPr id="1066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1CAE1EEF-042A-8041-8F16-71D225A90E96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42</xdr:row>
      <xdr:rowOff>0</xdr:rowOff>
    </xdr:from>
    <xdr:ext cx="186690" cy="116840"/>
    <xdr:sp macro="" textlink="">
      <xdr:nvSpPr>
        <xdr:cNvPr id="1067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18A99556-AE8C-3B46-860E-D6662D171960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41</xdr:row>
      <xdr:rowOff>203200</xdr:rowOff>
    </xdr:from>
    <xdr:ext cx="186690" cy="117332"/>
    <xdr:sp macro="" textlink="">
      <xdr:nvSpPr>
        <xdr:cNvPr id="1068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D72D9EDD-5615-8040-8745-5F19C78502FC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43</xdr:row>
      <xdr:rowOff>0</xdr:rowOff>
    </xdr:from>
    <xdr:ext cx="186690" cy="116840"/>
    <xdr:sp macro="" textlink="">
      <xdr:nvSpPr>
        <xdr:cNvPr id="1069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AD5579B5-24E1-7549-9094-41A25F554980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42</xdr:row>
      <xdr:rowOff>203200</xdr:rowOff>
    </xdr:from>
    <xdr:ext cx="186690" cy="117332"/>
    <xdr:sp macro="" textlink="">
      <xdr:nvSpPr>
        <xdr:cNvPr id="1070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5F717153-C506-214E-A74F-6DEA11348264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44</xdr:row>
      <xdr:rowOff>0</xdr:rowOff>
    </xdr:from>
    <xdr:ext cx="186690" cy="116840"/>
    <xdr:sp macro="" textlink="">
      <xdr:nvSpPr>
        <xdr:cNvPr id="107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DEC5CF83-34C6-E54D-856B-C8F8E4E238E6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43</xdr:row>
      <xdr:rowOff>203200</xdr:rowOff>
    </xdr:from>
    <xdr:ext cx="186690" cy="117332"/>
    <xdr:sp macro="" textlink="">
      <xdr:nvSpPr>
        <xdr:cNvPr id="1072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A064C7F3-85E6-0E4C-9179-4ABE0F713283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45</xdr:row>
      <xdr:rowOff>0</xdr:rowOff>
    </xdr:from>
    <xdr:ext cx="186690" cy="116840"/>
    <xdr:sp macro="" textlink="">
      <xdr:nvSpPr>
        <xdr:cNvPr id="1073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6F3159E5-F04E-064C-886F-76E3865393D2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44</xdr:row>
      <xdr:rowOff>203200</xdr:rowOff>
    </xdr:from>
    <xdr:ext cx="186690" cy="117332"/>
    <xdr:sp macro="" textlink="">
      <xdr:nvSpPr>
        <xdr:cNvPr id="1074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E5FDA548-8E78-4A46-921C-AA7A07D42167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46</xdr:row>
      <xdr:rowOff>0</xdr:rowOff>
    </xdr:from>
    <xdr:ext cx="186690" cy="116840"/>
    <xdr:sp macro="" textlink="">
      <xdr:nvSpPr>
        <xdr:cNvPr id="1075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F3203543-25BC-2C4C-8C69-AA4EC5DA8C68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45</xdr:row>
      <xdr:rowOff>203200</xdr:rowOff>
    </xdr:from>
    <xdr:ext cx="186690" cy="117332"/>
    <xdr:sp macro="" textlink="">
      <xdr:nvSpPr>
        <xdr:cNvPr id="1076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61C120C-176B-0142-AB17-36B06C3E50D6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47</xdr:row>
      <xdr:rowOff>0</xdr:rowOff>
    </xdr:from>
    <xdr:ext cx="186690" cy="116840"/>
    <xdr:sp macro="" textlink="">
      <xdr:nvSpPr>
        <xdr:cNvPr id="1077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D6512369-EDC9-304D-A8A8-D2592FD70ED5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46</xdr:row>
      <xdr:rowOff>203200</xdr:rowOff>
    </xdr:from>
    <xdr:ext cx="186690" cy="117332"/>
    <xdr:sp macro="" textlink="">
      <xdr:nvSpPr>
        <xdr:cNvPr id="1078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9EA4A1EB-669D-3449-860E-4653C9A23727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48</xdr:row>
      <xdr:rowOff>0</xdr:rowOff>
    </xdr:from>
    <xdr:ext cx="186690" cy="116840"/>
    <xdr:sp macro="" textlink="">
      <xdr:nvSpPr>
        <xdr:cNvPr id="1079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3CCF7E6-68EC-AA4D-A13F-C070125A049E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47</xdr:row>
      <xdr:rowOff>203200</xdr:rowOff>
    </xdr:from>
    <xdr:ext cx="186690" cy="117332"/>
    <xdr:sp macro="" textlink="">
      <xdr:nvSpPr>
        <xdr:cNvPr id="1080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FDABED25-7809-F74B-92A9-C67BB1775B3D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49</xdr:row>
      <xdr:rowOff>0</xdr:rowOff>
    </xdr:from>
    <xdr:ext cx="186690" cy="116840"/>
    <xdr:sp macro="" textlink="">
      <xdr:nvSpPr>
        <xdr:cNvPr id="108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175C04E7-5225-E34B-ACDE-BD1415247ECC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48</xdr:row>
      <xdr:rowOff>203200</xdr:rowOff>
    </xdr:from>
    <xdr:ext cx="186690" cy="117332"/>
    <xdr:sp macro="" textlink="">
      <xdr:nvSpPr>
        <xdr:cNvPr id="1082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89FB63C9-F104-224B-9AF8-097981CE9F0D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50</xdr:row>
      <xdr:rowOff>0</xdr:rowOff>
    </xdr:from>
    <xdr:ext cx="186690" cy="116840"/>
    <xdr:sp macro="" textlink="">
      <xdr:nvSpPr>
        <xdr:cNvPr id="1083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A6EA0671-1528-0745-A3C8-CD6247F3F971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49</xdr:row>
      <xdr:rowOff>203200</xdr:rowOff>
    </xdr:from>
    <xdr:ext cx="186690" cy="117332"/>
    <xdr:sp macro="" textlink="">
      <xdr:nvSpPr>
        <xdr:cNvPr id="1084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B183126C-C479-FE42-B1A9-1B6E6CC6196A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51</xdr:row>
      <xdr:rowOff>0</xdr:rowOff>
    </xdr:from>
    <xdr:ext cx="186690" cy="116840"/>
    <xdr:sp macro="" textlink="">
      <xdr:nvSpPr>
        <xdr:cNvPr id="1085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9CF96F90-DE4F-7B4E-9944-FFB4A130EE61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50</xdr:row>
      <xdr:rowOff>203200</xdr:rowOff>
    </xdr:from>
    <xdr:ext cx="186690" cy="117332"/>
    <xdr:sp macro="" textlink="">
      <xdr:nvSpPr>
        <xdr:cNvPr id="1086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4F4420EA-3280-0848-BCA8-3E2428917DF5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48</xdr:row>
      <xdr:rowOff>0</xdr:rowOff>
    </xdr:from>
    <xdr:ext cx="186690" cy="116840"/>
    <xdr:sp macro="" textlink="">
      <xdr:nvSpPr>
        <xdr:cNvPr id="1087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A0DE2AAF-EF08-0948-82BE-7A9C72E05C41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52</xdr:row>
      <xdr:rowOff>0</xdr:rowOff>
    </xdr:from>
    <xdr:ext cx="186690" cy="116840"/>
    <xdr:sp macro="" textlink="">
      <xdr:nvSpPr>
        <xdr:cNvPr id="1088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300FD1BD-2DE4-844D-9DF2-6EB66EE66B98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51</xdr:row>
      <xdr:rowOff>203200</xdr:rowOff>
    </xdr:from>
    <xdr:ext cx="186690" cy="117332"/>
    <xdr:sp macro="" textlink="">
      <xdr:nvSpPr>
        <xdr:cNvPr id="1089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C8EDAE89-9E58-ED4B-8157-BE4DFDB0B607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49</xdr:row>
      <xdr:rowOff>0</xdr:rowOff>
    </xdr:from>
    <xdr:ext cx="186690" cy="116840"/>
    <xdr:sp macro="" textlink="">
      <xdr:nvSpPr>
        <xdr:cNvPr id="1090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9B1ABBFF-66F1-7748-9141-FE0D61B83611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50</xdr:row>
      <xdr:rowOff>0</xdr:rowOff>
    </xdr:from>
    <xdr:ext cx="186690" cy="116840"/>
    <xdr:sp macro="" textlink="">
      <xdr:nvSpPr>
        <xdr:cNvPr id="109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84FC647C-629C-1649-951F-0DC93ED13D26}"/>
            </a:ext>
          </a:extLst>
        </xdr:cNvPr>
        <xdr:cNvSpPr/>
      </xdr:nvSpPr>
      <xdr:spPr bwMode="auto">
        <a:xfrm>
          <a:off x="67120558" y="4200260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49</xdr:row>
      <xdr:rowOff>203200</xdr:rowOff>
    </xdr:from>
    <xdr:ext cx="186690" cy="117332"/>
    <xdr:sp macro="" textlink="">
      <xdr:nvSpPr>
        <xdr:cNvPr id="1092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950AB85-E3F0-8B46-8BB8-5C2E032FDF4E}"/>
            </a:ext>
          </a:extLst>
        </xdr:cNvPr>
        <xdr:cNvSpPr/>
      </xdr:nvSpPr>
      <xdr:spPr bwMode="auto">
        <a:xfrm>
          <a:off x="67120558" y="4200260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51</xdr:row>
      <xdr:rowOff>0</xdr:rowOff>
    </xdr:from>
    <xdr:ext cx="186690" cy="116840"/>
    <xdr:sp macro="" textlink="">
      <xdr:nvSpPr>
        <xdr:cNvPr id="1093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EE465994-93B4-9449-810A-F178A1E183B6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50</xdr:row>
      <xdr:rowOff>203200</xdr:rowOff>
    </xdr:from>
    <xdr:ext cx="186690" cy="117332"/>
    <xdr:sp macro="" textlink="">
      <xdr:nvSpPr>
        <xdr:cNvPr id="1094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5CFA5E3-C3E4-0146-87FB-8EB309B0980B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51</xdr:row>
      <xdr:rowOff>203200</xdr:rowOff>
    </xdr:from>
    <xdr:ext cx="186690" cy="117332"/>
    <xdr:sp macro="" textlink="">
      <xdr:nvSpPr>
        <xdr:cNvPr id="1095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96FF737C-2911-7A45-B03F-557A0A079EFD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51</xdr:row>
      <xdr:rowOff>0</xdr:rowOff>
    </xdr:from>
    <xdr:ext cx="186690" cy="116840"/>
    <xdr:sp macro="" textlink="">
      <xdr:nvSpPr>
        <xdr:cNvPr id="1096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DE841F65-499B-4641-8BB0-27EC4485A864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50</xdr:row>
      <xdr:rowOff>203200</xdr:rowOff>
    </xdr:from>
    <xdr:ext cx="186690" cy="117332"/>
    <xdr:sp macro="" textlink="">
      <xdr:nvSpPr>
        <xdr:cNvPr id="1097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38CCFFBA-9AB8-9349-BABF-67ADB770C34B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52</xdr:row>
      <xdr:rowOff>0</xdr:rowOff>
    </xdr:from>
    <xdr:ext cx="186690" cy="116840"/>
    <xdr:sp macro="" textlink="">
      <xdr:nvSpPr>
        <xdr:cNvPr id="1098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762BADE7-A3A2-D14F-8B25-95C9380B7357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51</xdr:row>
      <xdr:rowOff>203200</xdr:rowOff>
    </xdr:from>
    <xdr:ext cx="186690" cy="117332"/>
    <xdr:sp macro="" textlink="">
      <xdr:nvSpPr>
        <xdr:cNvPr id="1099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9CB40FE0-052E-F341-AF24-5AEBCBFA6CD9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52</xdr:row>
      <xdr:rowOff>203200</xdr:rowOff>
    </xdr:from>
    <xdr:ext cx="186690" cy="117332"/>
    <xdr:sp macro="" textlink="">
      <xdr:nvSpPr>
        <xdr:cNvPr id="1100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8D4C83E0-6239-6943-954D-A0BF5EF13BD9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52</xdr:row>
      <xdr:rowOff>0</xdr:rowOff>
    </xdr:from>
    <xdr:ext cx="186690" cy="116840"/>
    <xdr:sp macro="" textlink="">
      <xdr:nvSpPr>
        <xdr:cNvPr id="110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D80D3FCB-A2B8-C74F-92E6-2B8AE018A4AD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51</xdr:row>
      <xdr:rowOff>203200</xdr:rowOff>
    </xdr:from>
    <xdr:ext cx="186690" cy="117332"/>
    <xdr:sp macro="" textlink="">
      <xdr:nvSpPr>
        <xdr:cNvPr id="1102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784DD004-A625-434B-B827-70066E6E1A9D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52</xdr:row>
      <xdr:rowOff>203200</xdr:rowOff>
    </xdr:from>
    <xdr:ext cx="186690" cy="117332"/>
    <xdr:sp macro="" textlink="">
      <xdr:nvSpPr>
        <xdr:cNvPr id="1103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EC38678-C479-964C-AD30-EA1D05CD21D8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52</xdr:row>
      <xdr:rowOff>203200</xdr:rowOff>
    </xdr:from>
    <xdr:ext cx="186690" cy="117332"/>
    <xdr:sp macro="" textlink="">
      <xdr:nvSpPr>
        <xdr:cNvPr id="1104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1022B27C-184F-1440-9846-63C8642744AE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53</xdr:row>
      <xdr:rowOff>0</xdr:rowOff>
    </xdr:from>
    <xdr:ext cx="186690" cy="116840"/>
    <xdr:sp macro="" textlink="">
      <xdr:nvSpPr>
        <xdr:cNvPr id="1105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84D7EB55-8D4A-7E43-AE1E-81575EF2D7DC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52</xdr:row>
      <xdr:rowOff>203200</xdr:rowOff>
    </xdr:from>
    <xdr:ext cx="186690" cy="117332"/>
    <xdr:sp macro="" textlink="">
      <xdr:nvSpPr>
        <xdr:cNvPr id="1106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3FD65946-CE9B-EC4D-B7B6-06B29FBAA78E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53</xdr:row>
      <xdr:rowOff>203200</xdr:rowOff>
    </xdr:from>
    <xdr:ext cx="186690" cy="117332"/>
    <xdr:sp macro="" textlink="">
      <xdr:nvSpPr>
        <xdr:cNvPr id="1107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2C318B40-10B8-6842-9835-0826A5364810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53</xdr:row>
      <xdr:rowOff>0</xdr:rowOff>
    </xdr:from>
    <xdr:ext cx="186690" cy="116840"/>
    <xdr:sp macro="" textlink="">
      <xdr:nvSpPr>
        <xdr:cNvPr id="1108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FBBEB0FD-F4ED-6540-9CE6-53D83E6C8193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52</xdr:row>
      <xdr:rowOff>203200</xdr:rowOff>
    </xdr:from>
    <xdr:ext cx="186690" cy="117332"/>
    <xdr:sp macro="" textlink="">
      <xdr:nvSpPr>
        <xdr:cNvPr id="1109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9D4A1846-F964-F64D-AD39-28B1F95CCD15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53</xdr:row>
      <xdr:rowOff>203200</xdr:rowOff>
    </xdr:from>
    <xdr:ext cx="186690" cy="117332"/>
    <xdr:sp macro="" textlink="">
      <xdr:nvSpPr>
        <xdr:cNvPr id="1110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BE7244B6-33DD-CE4E-90BE-EC37A297CB4E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53</xdr:row>
      <xdr:rowOff>203200</xdr:rowOff>
    </xdr:from>
    <xdr:ext cx="186690" cy="117332"/>
    <xdr:sp macro="" textlink="">
      <xdr:nvSpPr>
        <xdr:cNvPr id="111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DDC02A94-CA36-B249-B3F4-BE980A16DA3E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54</xdr:row>
      <xdr:rowOff>0</xdr:rowOff>
    </xdr:from>
    <xdr:ext cx="186690" cy="116840"/>
    <xdr:sp macro="" textlink="">
      <xdr:nvSpPr>
        <xdr:cNvPr id="1112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238CD276-EAAF-1442-9373-CD523BC53ABA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53</xdr:row>
      <xdr:rowOff>203200</xdr:rowOff>
    </xdr:from>
    <xdr:ext cx="186690" cy="117332"/>
    <xdr:sp macro="" textlink="">
      <xdr:nvSpPr>
        <xdr:cNvPr id="1113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C4A58BF9-21F0-434F-96C3-9846453E4D8F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54</xdr:row>
      <xdr:rowOff>203200</xdr:rowOff>
    </xdr:from>
    <xdr:ext cx="186690" cy="117332"/>
    <xdr:sp macro="" textlink="">
      <xdr:nvSpPr>
        <xdr:cNvPr id="1114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B9241954-BEA0-164E-A791-9F4F23F28822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54</xdr:row>
      <xdr:rowOff>0</xdr:rowOff>
    </xdr:from>
    <xdr:ext cx="186690" cy="116840"/>
    <xdr:sp macro="" textlink="">
      <xdr:nvSpPr>
        <xdr:cNvPr id="1115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A208C6AC-2E87-994D-8DEE-7DB446AB909A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53</xdr:row>
      <xdr:rowOff>203200</xdr:rowOff>
    </xdr:from>
    <xdr:ext cx="186690" cy="117332"/>
    <xdr:sp macro="" textlink="">
      <xdr:nvSpPr>
        <xdr:cNvPr id="1116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28FEA9A0-30CB-EB4A-A3FC-F779530C6096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54</xdr:row>
      <xdr:rowOff>203200</xdr:rowOff>
    </xdr:from>
    <xdr:ext cx="186690" cy="117332"/>
    <xdr:sp macro="" textlink="">
      <xdr:nvSpPr>
        <xdr:cNvPr id="1117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EC796361-13CB-8F4F-A355-7BCA63A6433D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54</xdr:row>
      <xdr:rowOff>203200</xdr:rowOff>
    </xdr:from>
    <xdr:ext cx="186690" cy="117332"/>
    <xdr:sp macro="" textlink="">
      <xdr:nvSpPr>
        <xdr:cNvPr id="1118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3E587601-2DBB-C842-A3C2-65C1603ED125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55</xdr:row>
      <xdr:rowOff>0</xdr:rowOff>
    </xdr:from>
    <xdr:ext cx="186690" cy="116840"/>
    <xdr:sp macro="" textlink="">
      <xdr:nvSpPr>
        <xdr:cNvPr id="1119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5ED1C13-1AC8-FB4C-8F44-E4F9F0470A71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54</xdr:row>
      <xdr:rowOff>203200</xdr:rowOff>
    </xdr:from>
    <xdr:ext cx="186690" cy="117332"/>
    <xdr:sp macro="" textlink="">
      <xdr:nvSpPr>
        <xdr:cNvPr id="1120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C817F33C-E8C0-3743-A63F-D7E5577B8642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55</xdr:row>
      <xdr:rowOff>203200</xdr:rowOff>
    </xdr:from>
    <xdr:ext cx="186690" cy="117332"/>
    <xdr:sp macro="" textlink="">
      <xdr:nvSpPr>
        <xdr:cNvPr id="1121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866B6178-9E5C-C341-86EF-2670F6309865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55</xdr:row>
      <xdr:rowOff>0</xdr:rowOff>
    </xdr:from>
    <xdr:ext cx="186690" cy="116840"/>
    <xdr:sp macro="" textlink="">
      <xdr:nvSpPr>
        <xdr:cNvPr id="1122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6A8BDF62-6EEE-C648-A0EB-8025B8CDA302}"/>
            </a:ext>
          </a:extLst>
        </xdr:cNvPr>
        <xdr:cNvSpPr/>
      </xdr:nvSpPr>
      <xdr:spPr bwMode="auto">
        <a:xfrm>
          <a:off x="67120558" y="9405938"/>
          <a:ext cx="186690" cy="1168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54</xdr:row>
      <xdr:rowOff>203200</xdr:rowOff>
    </xdr:from>
    <xdr:ext cx="186690" cy="117332"/>
    <xdr:sp macro="" textlink="">
      <xdr:nvSpPr>
        <xdr:cNvPr id="1123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2304815B-EF5A-364C-98BE-0555AF2F007F}"/>
            </a:ext>
          </a:extLst>
        </xdr:cNvPr>
        <xdr:cNvSpPr/>
      </xdr:nvSpPr>
      <xdr:spPr bwMode="auto">
        <a:xfrm>
          <a:off x="67120558" y="9405144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55</xdr:row>
      <xdr:rowOff>203200</xdr:rowOff>
    </xdr:from>
    <xdr:ext cx="186690" cy="117332"/>
    <xdr:sp macro="" textlink="">
      <xdr:nvSpPr>
        <xdr:cNvPr id="1124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E8EEDDF9-B25E-0545-B94B-41995B32FE97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54</xdr:col>
      <xdr:colOff>3911600</xdr:colOff>
      <xdr:row>55</xdr:row>
      <xdr:rowOff>203200</xdr:rowOff>
    </xdr:from>
    <xdr:ext cx="186690" cy="117332"/>
    <xdr:sp macro="" textlink="">
      <xdr:nvSpPr>
        <xdr:cNvPr id="1125" name="Control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5A34C3DF-BAD2-9643-BD4E-F160716319EA}"/>
            </a:ext>
          </a:extLst>
        </xdr:cNvPr>
        <xdr:cNvSpPr/>
      </xdr:nvSpPr>
      <xdr:spPr bwMode="auto">
        <a:xfrm>
          <a:off x="67120558" y="9583738"/>
          <a:ext cx="186690" cy="11733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ia.gov/opendata/qb.php?sdid=NG.N3020ID3.A" TargetMode="External"/><Relationship Id="rId21" Type="http://schemas.openxmlformats.org/officeDocument/2006/relationships/hyperlink" Target="https://www.eia.gov/dnav/ng/hist/n3020fl3a.htm" TargetMode="External"/><Relationship Id="rId42" Type="http://schemas.openxmlformats.org/officeDocument/2006/relationships/hyperlink" Target="https://www.eia.gov/opendata/qb.php?sdid=NG.N3020MD3.A" TargetMode="External"/><Relationship Id="rId47" Type="http://schemas.openxmlformats.org/officeDocument/2006/relationships/hyperlink" Target="https://www.eia.gov/dnav/ng/hist/n3020mi3a.htm" TargetMode="External"/><Relationship Id="rId63" Type="http://schemas.openxmlformats.org/officeDocument/2006/relationships/hyperlink" Target="https://www.eia.gov/dnav/ng/hist/n3020nj3a.htm" TargetMode="External"/><Relationship Id="rId68" Type="http://schemas.openxmlformats.org/officeDocument/2006/relationships/hyperlink" Target="https://www.eia.gov/opendata/qb.php?sdid=NG.N3020NC3.A" TargetMode="External"/><Relationship Id="rId84" Type="http://schemas.openxmlformats.org/officeDocument/2006/relationships/hyperlink" Target="https://www.eia.gov/opendata/qb.php?sdid=NG.N3020SD3.A" TargetMode="External"/><Relationship Id="rId89" Type="http://schemas.openxmlformats.org/officeDocument/2006/relationships/hyperlink" Target="https://www.eia.gov/dnav/ng/hist/n3020tx3a.htm" TargetMode="External"/><Relationship Id="rId16" Type="http://schemas.openxmlformats.org/officeDocument/2006/relationships/hyperlink" Target="https://www.eia.gov/opendata/qb.php?sdid=NG.N3020DE3.A" TargetMode="External"/><Relationship Id="rId11" Type="http://schemas.openxmlformats.org/officeDocument/2006/relationships/hyperlink" Target="https://www.eia.gov/dnav/ng/hist/n3020ca3a.htm" TargetMode="External"/><Relationship Id="rId32" Type="http://schemas.openxmlformats.org/officeDocument/2006/relationships/hyperlink" Target="https://www.eia.gov/opendata/qb.php?sdid=NG.N3020IA3.A" TargetMode="External"/><Relationship Id="rId37" Type="http://schemas.openxmlformats.org/officeDocument/2006/relationships/hyperlink" Target="https://www.eia.gov/dnav/ng/hist/n3020ky3a.htm" TargetMode="External"/><Relationship Id="rId53" Type="http://schemas.openxmlformats.org/officeDocument/2006/relationships/hyperlink" Target="https://www.eia.gov/dnav/ng/hist/n3020mo3a.htm" TargetMode="External"/><Relationship Id="rId58" Type="http://schemas.openxmlformats.org/officeDocument/2006/relationships/hyperlink" Target="https://www.eia.gov/opendata/qb.php?sdid=NG.N3020NV3.A" TargetMode="External"/><Relationship Id="rId74" Type="http://schemas.openxmlformats.org/officeDocument/2006/relationships/hyperlink" Target="https://www.eia.gov/opendata/qb.php?sdid=NG.N3020OK3.A" TargetMode="External"/><Relationship Id="rId79" Type="http://schemas.openxmlformats.org/officeDocument/2006/relationships/hyperlink" Target="https://www.eia.gov/dnav/ng/hist/n3020pa3a.htm" TargetMode="External"/><Relationship Id="rId102" Type="http://schemas.openxmlformats.org/officeDocument/2006/relationships/hyperlink" Target="https://www.eia.gov/opendata/qb.php?sdid=NG.N3020WY3.A" TargetMode="External"/><Relationship Id="rId5" Type="http://schemas.openxmlformats.org/officeDocument/2006/relationships/hyperlink" Target="https://www.eia.gov/dnav/ng/hist/n3020ak3a.htm" TargetMode="External"/><Relationship Id="rId90" Type="http://schemas.openxmlformats.org/officeDocument/2006/relationships/hyperlink" Target="https://www.eia.gov/opendata/qb.php?sdid=NG.N3020UT3.A" TargetMode="External"/><Relationship Id="rId95" Type="http://schemas.openxmlformats.org/officeDocument/2006/relationships/hyperlink" Target="https://www.eia.gov/dnav/ng/hist/n3020va3a.htm" TargetMode="External"/><Relationship Id="rId22" Type="http://schemas.openxmlformats.org/officeDocument/2006/relationships/hyperlink" Target="https://www.eia.gov/opendata/qb.php?sdid=NG.N3020GA3.A" TargetMode="External"/><Relationship Id="rId27" Type="http://schemas.openxmlformats.org/officeDocument/2006/relationships/hyperlink" Target="https://www.eia.gov/dnav/ng/hist/n3020id3a.htm" TargetMode="External"/><Relationship Id="rId43" Type="http://schemas.openxmlformats.org/officeDocument/2006/relationships/hyperlink" Target="https://www.eia.gov/dnav/ng/hist/n3020md3a.htm" TargetMode="External"/><Relationship Id="rId48" Type="http://schemas.openxmlformats.org/officeDocument/2006/relationships/hyperlink" Target="https://www.eia.gov/opendata/qb.php?sdid=NG.N3020MN3.A" TargetMode="External"/><Relationship Id="rId64" Type="http://schemas.openxmlformats.org/officeDocument/2006/relationships/hyperlink" Target="https://www.eia.gov/opendata/qb.php?sdid=NG.N3020NM3.A" TargetMode="External"/><Relationship Id="rId69" Type="http://schemas.openxmlformats.org/officeDocument/2006/relationships/hyperlink" Target="https://www.eia.gov/dnav/ng/hist/n3020nc3a.htm" TargetMode="External"/><Relationship Id="rId80" Type="http://schemas.openxmlformats.org/officeDocument/2006/relationships/hyperlink" Target="https://www.eia.gov/opendata/qb.php?sdid=NG.N3020RI3.A" TargetMode="External"/><Relationship Id="rId85" Type="http://schemas.openxmlformats.org/officeDocument/2006/relationships/hyperlink" Target="https://www.eia.gov/dnav/ng/hist/n3020sd3a.htm" TargetMode="External"/><Relationship Id="rId12" Type="http://schemas.openxmlformats.org/officeDocument/2006/relationships/hyperlink" Target="https://www.eia.gov/opendata/qb.php?sdid=NG.N3020CO3.A" TargetMode="External"/><Relationship Id="rId17" Type="http://schemas.openxmlformats.org/officeDocument/2006/relationships/hyperlink" Target="https://www.eia.gov/dnav/ng/hist/n3020de3a.htm" TargetMode="External"/><Relationship Id="rId25" Type="http://schemas.openxmlformats.org/officeDocument/2006/relationships/hyperlink" Target="https://www.eia.gov/dnav/ng/hist/n3020hi3a.htm" TargetMode="External"/><Relationship Id="rId33" Type="http://schemas.openxmlformats.org/officeDocument/2006/relationships/hyperlink" Target="https://www.eia.gov/dnav/ng/hist/n3020ia3a.htm" TargetMode="External"/><Relationship Id="rId38" Type="http://schemas.openxmlformats.org/officeDocument/2006/relationships/hyperlink" Target="https://www.eia.gov/opendata/qb.php?sdid=NG.N3020LA3.A" TargetMode="External"/><Relationship Id="rId46" Type="http://schemas.openxmlformats.org/officeDocument/2006/relationships/hyperlink" Target="https://www.eia.gov/opendata/qb.php?sdid=NG.N3020MI3.A" TargetMode="External"/><Relationship Id="rId59" Type="http://schemas.openxmlformats.org/officeDocument/2006/relationships/hyperlink" Target="https://www.eia.gov/dnav/ng/hist/n3020nv3a.htm" TargetMode="External"/><Relationship Id="rId67" Type="http://schemas.openxmlformats.org/officeDocument/2006/relationships/hyperlink" Target="https://www.eia.gov/dnav/ng/hist/n3020ny3a.htm" TargetMode="External"/><Relationship Id="rId103" Type="http://schemas.openxmlformats.org/officeDocument/2006/relationships/hyperlink" Target="https://www.eia.gov/dnav/ng/hist/n3020wy3a.htm" TargetMode="External"/><Relationship Id="rId20" Type="http://schemas.openxmlformats.org/officeDocument/2006/relationships/hyperlink" Target="https://www.eia.gov/opendata/qb.php?sdid=NG.N3020FL3.A" TargetMode="External"/><Relationship Id="rId41" Type="http://schemas.openxmlformats.org/officeDocument/2006/relationships/hyperlink" Target="https://www.eia.gov/dnav/ng/hist/n3020me3a.htm" TargetMode="External"/><Relationship Id="rId54" Type="http://schemas.openxmlformats.org/officeDocument/2006/relationships/hyperlink" Target="https://www.eia.gov/opendata/qb.php?sdid=NG.N3020MT3.A" TargetMode="External"/><Relationship Id="rId62" Type="http://schemas.openxmlformats.org/officeDocument/2006/relationships/hyperlink" Target="https://www.eia.gov/opendata/qb.php?sdid=NG.N3020NJ3.A" TargetMode="External"/><Relationship Id="rId70" Type="http://schemas.openxmlformats.org/officeDocument/2006/relationships/hyperlink" Target="https://www.eia.gov/opendata/qb.php?sdid=NG.N3020ND3.A" TargetMode="External"/><Relationship Id="rId75" Type="http://schemas.openxmlformats.org/officeDocument/2006/relationships/hyperlink" Target="https://www.eia.gov/dnav/ng/hist/n3020ok3a.htm" TargetMode="External"/><Relationship Id="rId83" Type="http://schemas.openxmlformats.org/officeDocument/2006/relationships/hyperlink" Target="https://www.eia.gov/dnav/ng/hist/n3020sc3a.htm" TargetMode="External"/><Relationship Id="rId88" Type="http://schemas.openxmlformats.org/officeDocument/2006/relationships/hyperlink" Target="https://www.eia.gov/opendata/qb.php?sdid=NG.N3020TX3.A" TargetMode="External"/><Relationship Id="rId91" Type="http://schemas.openxmlformats.org/officeDocument/2006/relationships/hyperlink" Target="https://www.eia.gov/dnav/ng/hist/n3020ut3a.htm" TargetMode="External"/><Relationship Id="rId96" Type="http://schemas.openxmlformats.org/officeDocument/2006/relationships/hyperlink" Target="https://www.eia.gov/opendata/qb.php?sdid=NG.N3020WA3.A" TargetMode="External"/><Relationship Id="rId1" Type="http://schemas.openxmlformats.org/officeDocument/2006/relationships/hyperlink" Target="https://www.eia.gov/dnav/ng/hist/n3020us3a.htm" TargetMode="External"/><Relationship Id="rId6" Type="http://schemas.openxmlformats.org/officeDocument/2006/relationships/hyperlink" Target="https://www.eia.gov/opendata/qb.php?sdid=NG.N3020AZ3.A" TargetMode="External"/><Relationship Id="rId15" Type="http://schemas.openxmlformats.org/officeDocument/2006/relationships/hyperlink" Target="https://www.eia.gov/dnav/ng/hist/n3020ct3a.htm" TargetMode="External"/><Relationship Id="rId23" Type="http://schemas.openxmlformats.org/officeDocument/2006/relationships/hyperlink" Target="https://www.eia.gov/dnav/ng/hist/n3020ga3a.htm" TargetMode="External"/><Relationship Id="rId28" Type="http://schemas.openxmlformats.org/officeDocument/2006/relationships/hyperlink" Target="https://www.eia.gov/opendata/qb.php?sdid=NG.N3020IL3.A" TargetMode="External"/><Relationship Id="rId36" Type="http://schemas.openxmlformats.org/officeDocument/2006/relationships/hyperlink" Target="https://www.eia.gov/opendata/qb.php?sdid=NG.N3020KY3.A" TargetMode="External"/><Relationship Id="rId49" Type="http://schemas.openxmlformats.org/officeDocument/2006/relationships/hyperlink" Target="https://www.eia.gov/dnav/ng/hist/n3020mn3a.htm" TargetMode="External"/><Relationship Id="rId57" Type="http://schemas.openxmlformats.org/officeDocument/2006/relationships/hyperlink" Target="https://www.eia.gov/dnav/ng/hist/n3020ne3a.htm" TargetMode="External"/><Relationship Id="rId10" Type="http://schemas.openxmlformats.org/officeDocument/2006/relationships/hyperlink" Target="https://www.eia.gov/opendata/qb.php?sdid=NG.N3020CA3.A" TargetMode="External"/><Relationship Id="rId31" Type="http://schemas.openxmlformats.org/officeDocument/2006/relationships/hyperlink" Target="https://www.eia.gov/dnav/ng/hist/n3020in3a.htm" TargetMode="External"/><Relationship Id="rId44" Type="http://schemas.openxmlformats.org/officeDocument/2006/relationships/hyperlink" Target="https://www.eia.gov/opendata/qb.php?sdid=NG.N3020MA3.A" TargetMode="External"/><Relationship Id="rId52" Type="http://schemas.openxmlformats.org/officeDocument/2006/relationships/hyperlink" Target="https://www.eia.gov/opendata/qb.php?sdid=NG.N3020MO3.A" TargetMode="External"/><Relationship Id="rId60" Type="http://schemas.openxmlformats.org/officeDocument/2006/relationships/hyperlink" Target="https://www.eia.gov/opendata/qb.php?sdid=NG.N3020NH3.A" TargetMode="External"/><Relationship Id="rId65" Type="http://schemas.openxmlformats.org/officeDocument/2006/relationships/hyperlink" Target="https://www.eia.gov/dnav/ng/hist/n3020nm3a.htm" TargetMode="External"/><Relationship Id="rId73" Type="http://schemas.openxmlformats.org/officeDocument/2006/relationships/hyperlink" Target="https://www.eia.gov/dnav/ng/hist/n3020oh3a.htm" TargetMode="External"/><Relationship Id="rId78" Type="http://schemas.openxmlformats.org/officeDocument/2006/relationships/hyperlink" Target="https://www.eia.gov/opendata/qb.php?sdid=NG.N3020PA3.A" TargetMode="External"/><Relationship Id="rId81" Type="http://schemas.openxmlformats.org/officeDocument/2006/relationships/hyperlink" Target="https://www.eia.gov/dnav/ng/hist/n3020ri3a.htm" TargetMode="External"/><Relationship Id="rId86" Type="http://schemas.openxmlformats.org/officeDocument/2006/relationships/hyperlink" Target="https://www.eia.gov/opendata/qb.php?sdid=NG.N3020TN3.A" TargetMode="External"/><Relationship Id="rId94" Type="http://schemas.openxmlformats.org/officeDocument/2006/relationships/hyperlink" Target="https://www.eia.gov/opendata/qb.php?sdid=NG.N3020VA3.A" TargetMode="External"/><Relationship Id="rId99" Type="http://schemas.openxmlformats.org/officeDocument/2006/relationships/hyperlink" Target="https://www.eia.gov/dnav/ng/hist/n3020wv3a.htm" TargetMode="External"/><Relationship Id="rId101" Type="http://schemas.openxmlformats.org/officeDocument/2006/relationships/hyperlink" Target="https://www.eia.gov/dnav/ng/hist/n3020wi3a.htm" TargetMode="External"/><Relationship Id="rId4" Type="http://schemas.openxmlformats.org/officeDocument/2006/relationships/hyperlink" Target="https://www.eia.gov/opendata/qb.php?sdid=NG.N3020AK3.A" TargetMode="External"/><Relationship Id="rId9" Type="http://schemas.openxmlformats.org/officeDocument/2006/relationships/hyperlink" Target="https://www.eia.gov/dnav/ng/hist/n3020ar3a.htm" TargetMode="External"/><Relationship Id="rId13" Type="http://schemas.openxmlformats.org/officeDocument/2006/relationships/hyperlink" Target="https://www.eia.gov/dnav/ng/hist/n3020co3a.htm" TargetMode="External"/><Relationship Id="rId18" Type="http://schemas.openxmlformats.org/officeDocument/2006/relationships/hyperlink" Target="https://www.eia.gov/opendata/qb.php?sdid=NG.N3020DC3.A" TargetMode="External"/><Relationship Id="rId39" Type="http://schemas.openxmlformats.org/officeDocument/2006/relationships/hyperlink" Target="https://www.eia.gov/dnav/ng/hist/n3020la3a.htm" TargetMode="External"/><Relationship Id="rId34" Type="http://schemas.openxmlformats.org/officeDocument/2006/relationships/hyperlink" Target="https://www.eia.gov/opendata/qb.php?sdid=NG.N3020KS3.A" TargetMode="External"/><Relationship Id="rId50" Type="http://schemas.openxmlformats.org/officeDocument/2006/relationships/hyperlink" Target="https://www.eia.gov/opendata/qb.php?sdid=NG.N3020MS3.A" TargetMode="External"/><Relationship Id="rId55" Type="http://schemas.openxmlformats.org/officeDocument/2006/relationships/hyperlink" Target="https://www.eia.gov/dnav/ng/hist/n3020mt3a.htm" TargetMode="External"/><Relationship Id="rId76" Type="http://schemas.openxmlformats.org/officeDocument/2006/relationships/hyperlink" Target="https://www.eia.gov/opendata/qb.php?sdid=NG.N3020OR3.A" TargetMode="External"/><Relationship Id="rId97" Type="http://schemas.openxmlformats.org/officeDocument/2006/relationships/hyperlink" Target="https://www.eia.gov/dnav/ng/hist/n3020wa3a.htm" TargetMode="External"/><Relationship Id="rId7" Type="http://schemas.openxmlformats.org/officeDocument/2006/relationships/hyperlink" Target="https://www.eia.gov/dnav/ng/hist/n3020az3a.htm" TargetMode="External"/><Relationship Id="rId71" Type="http://schemas.openxmlformats.org/officeDocument/2006/relationships/hyperlink" Target="https://www.eia.gov/dnav/ng/hist/n3020nd3a.htm" TargetMode="External"/><Relationship Id="rId92" Type="http://schemas.openxmlformats.org/officeDocument/2006/relationships/hyperlink" Target="https://www.eia.gov/opendata/qb.php?sdid=NG.N3020VT3.A" TargetMode="External"/><Relationship Id="rId2" Type="http://schemas.openxmlformats.org/officeDocument/2006/relationships/hyperlink" Target="https://www.eia.gov/opendata/qb.php?sdid=NG.N3020AL3.A" TargetMode="External"/><Relationship Id="rId29" Type="http://schemas.openxmlformats.org/officeDocument/2006/relationships/hyperlink" Target="https://www.eia.gov/dnav/ng/hist/n3020il3a.htm" TargetMode="External"/><Relationship Id="rId24" Type="http://schemas.openxmlformats.org/officeDocument/2006/relationships/hyperlink" Target="https://www.eia.gov/opendata/qb.php?sdid=NG.N3020HI3.A" TargetMode="External"/><Relationship Id="rId40" Type="http://schemas.openxmlformats.org/officeDocument/2006/relationships/hyperlink" Target="https://www.eia.gov/opendata/qb.php?sdid=NG.N3020ME3.A" TargetMode="External"/><Relationship Id="rId45" Type="http://schemas.openxmlformats.org/officeDocument/2006/relationships/hyperlink" Target="https://www.eia.gov/dnav/ng/hist/n3020ma3a.htm" TargetMode="External"/><Relationship Id="rId66" Type="http://schemas.openxmlformats.org/officeDocument/2006/relationships/hyperlink" Target="https://www.eia.gov/opendata/qb.php?sdid=NG.N3020NY3.A" TargetMode="External"/><Relationship Id="rId87" Type="http://schemas.openxmlformats.org/officeDocument/2006/relationships/hyperlink" Target="https://www.eia.gov/dnav/ng/hist/n3020tn3a.htm" TargetMode="External"/><Relationship Id="rId61" Type="http://schemas.openxmlformats.org/officeDocument/2006/relationships/hyperlink" Target="https://www.eia.gov/dnav/ng/hist/n3020nh3a.htm" TargetMode="External"/><Relationship Id="rId82" Type="http://schemas.openxmlformats.org/officeDocument/2006/relationships/hyperlink" Target="https://www.eia.gov/opendata/qb.php?sdid=NG.N3020SC3.A" TargetMode="External"/><Relationship Id="rId19" Type="http://schemas.openxmlformats.org/officeDocument/2006/relationships/hyperlink" Target="https://www.eia.gov/dnav/ng/hist/n3020dc3a.htm" TargetMode="External"/><Relationship Id="rId14" Type="http://schemas.openxmlformats.org/officeDocument/2006/relationships/hyperlink" Target="https://www.eia.gov/opendata/qb.php?sdid=NG.N3020CT3.A" TargetMode="External"/><Relationship Id="rId30" Type="http://schemas.openxmlformats.org/officeDocument/2006/relationships/hyperlink" Target="https://www.eia.gov/opendata/qb.php?sdid=NG.N3020IN3.A" TargetMode="External"/><Relationship Id="rId35" Type="http://schemas.openxmlformats.org/officeDocument/2006/relationships/hyperlink" Target="https://www.eia.gov/dnav/ng/hist/n3020ks3a.htm" TargetMode="External"/><Relationship Id="rId56" Type="http://schemas.openxmlformats.org/officeDocument/2006/relationships/hyperlink" Target="https://www.eia.gov/opendata/qb.php?sdid=NG.N3020NE3.A" TargetMode="External"/><Relationship Id="rId77" Type="http://schemas.openxmlformats.org/officeDocument/2006/relationships/hyperlink" Target="https://www.eia.gov/dnav/ng/hist/n3020or3a.htm" TargetMode="External"/><Relationship Id="rId100" Type="http://schemas.openxmlformats.org/officeDocument/2006/relationships/hyperlink" Target="https://www.eia.gov/opendata/qb.php?sdid=NG.N3020WI3.A" TargetMode="External"/><Relationship Id="rId8" Type="http://schemas.openxmlformats.org/officeDocument/2006/relationships/hyperlink" Target="https://www.eia.gov/opendata/qb.php?sdid=NG.N3020AR3.A" TargetMode="External"/><Relationship Id="rId51" Type="http://schemas.openxmlformats.org/officeDocument/2006/relationships/hyperlink" Target="https://www.eia.gov/dnav/ng/hist/n3020ms3a.htm" TargetMode="External"/><Relationship Id="rId72" Type="http://schemas.openxmlformats.org/officeDocument/2006/relationships/hyperlink" Target="https://www.eia.gov/opendata/qb.php?sdid=NG.N3020OH3.A" TargetMode="External"/><Relationship Id="rId93" Type="http://schemas.openxmlformats.org/officeDocument/2006/relationships/hyperlink" Target="https://www.eia.gov/dnav/ng/hist/n3020vt3a.htm" TargetMode="External"/><Relationship Id="rId98" Type="http://schemas.openxmlformats.org/officeDocument/2006/relationships/hyperlink" Target="https://www.eia.gov/opendata/qb.php?sdid=NG.N3020WV3.A" TargetMode="External"/><Relationship Id="rId3" Type="http://schemas.openxmlformats.org/officeDocument/2006/relationships/hyperlink" Target="https://www.eia.gov/dnav/ng/hist/n3020al3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P1323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16" sqref="E16"/>
    </sheetView>
  </sheetViews>
  <sheetFormatPr defaultColWidth="8.77734375" defaultRowHeight="13.8"/>
  <cols>
    <col min="1" max="1" width="9.21875" style="17" bestFit="1" customWidth="1"/>
    <col min="2" max="2" width="39.109375" style="17" customWidth="1"/>
    <col min="3" max="3" width="16.77734375" style="23" customWidth="1"/>
    <col min="4" max="4" width="16.77734375" style="17" customWidth="1"/>
    <col min="5" max="5" width="14.6640625" style="17" customWidth="1"/>
    <col min="6" max="6" width="14.109375" style="17" customWidth="1"/>
    <col min="7" max="7" width="20.77734375" style="17" customWidth="1"/>
    <col min="8" max="8" width="9.109375" style="17" bestFit="1" customWidth="1"/>
    <col min="9" max="9" width="15.77734375" style="17" bestFit="1" customWidth="1"/>
    <col min="10" max="10" width="12.88671875" style="17" bestFit="1" customWidth="1"/>
    <col min="11" max="11" width="17.109375" style="17" customWidth="1"/>
    <col min="12" max="12" width="12.88671875" style="17" bestFit="1" customWidth="1"/>
    <col min="13" max="13" width="19.109375" style="17" bestFit="1" customWidth="1"/>
    <col min="14" max="14" width="12.5546875" style="17" bestFit="1" customWidth="1"/>
    <col min="15" max="15" width="8.88671875" style="17" bestFit="1" customWidth="1"/>
    <col min="16" max="16" width="12.44140625" style="17" bestFit="1" customWidth="1"/>
    <col min="17" max="17" width="14.88671875" style="17" bestFit="1" customWidth="1"/>
    <col min="18" max="18" width="14.109375" style="17" customWidth="1"/>
    <col min="19" max="19" width="12.77734375" style="17" customWidth="1"/>
    <col min="20" max="21" width="9.109375" style="17" bestFit="1" customWidth="1"/>
    <col min="22" max="22" width="14.88671875" style="17" bestFit="1" customWidth="1"/>
    <col min="23" max="23" width="12.33203125" style="17" customWidth="1"/>
    <col min="24" max="24" width="12.5546875" style="17" bestFit="1" customWidth="1"/>
    <col min="25" max="26" width="19.88671875" style="17" bestFit="1" customWidth="1"/>
    <col min="27" max="27" width="12.88671875" style="17" bestFit="1" customWidth="1"/>
    <col min="28" max="28" width="14.21875" style="17" bestFit="1" customWidth="1"/>
    <col min="29" max="29" width="12.33203125" style="17" customWidth="1"/>
    <col min="30" max="30" width="14.77734375" style="17" bestFit="1" customWidth="1"/>
    <col min="31" max="31" width="14.6640625" style="17" customWidth="1"/>
    <col min="32" max="32" width="17.21875" style="17" bestFit="1" customWidth="1"/>
    <col min="33" max="33" width="16" style="17" customWidth="1"/>
    <col min="34" max="34" width="14.77734375" style="17" bestFit="1" customWidth="1"/>
    <col min="35" max="35" width="16.109375" style="17" bestFit="1" customWidth="1"/>
    <col min="36" max="36" width="15.77734375" style="17" bestFit="1" customWidth="1"/>
    <col min="37" max="37" width="14.88671875" style="17" bestFit="1" customWidth="1"/>
    <col min="38" max="39" width="14.77734375" style="17" bestFit="1" customWidth="1"/>
    <col min="40" max="40" width="14.6640625" style="17" customWidth="1"/>
    <col min="41" max="44" width="14.77734375" style="17" bestFit="1" customWidth="1"/>
    <col min="45" max="45" width="17.21875" style="17" bestFit="1" customWidth="1"/>
    <col min="46" max="46" width="14.77734375" style="17" customWidth="1"/>
    <col min="47" max="48" width="14.77734375" style="17" bestFit="1" customWidth="1"/>
    <col min="49" max="49" width="14.88671875" style="17" bestFit="1" customWidth="1"/>
    <col min="50" max="50" width="19.88671875" style="17" bestFit="1" customWidth="1"/>
    <col min="51" max="51" width="17.21875" style="17" bestFit="1" customWidth="1"/>
    <col min="52" max="52" width="14.77734375" style="17" customWidth="1"/>
    <col min="53" max="53" width="14.77734375" style="17" bestFit="1" customWidth="1"/>
    <col min="54" max="54" width="17.21875" style="17" bestFit="1" customWidth="1"/>
    <col min="55" max="55" width="78.109375" style="24" customWidth="1"/>
    <col min="56" max="56" width="21.109375" style="24" bestFit="1" customWidth="1"/>
    <col min="57" max="156" width="9.44140625" style="24" bestFit="1" customWidth="1"/>
    <col min="157" max="16384" width="8.77734375" style="24"/>
  </cols>
  <sheetData>
    <row r="1" spans="1:156">
      <c r="A1" s="1" t="s">
        <v>84</v>
      </c>
      <c r="B1" s="1" t="s">
        <v>85</v>
      </c>
      <c r="C1" s="59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1" t="s">
        <v>92</v>
      </c>
      <c r="J1" s="1" t="s">
        <v>93</v>
      </c>
      <c r="K1" s="1" t="s">
        <v>94</v>
      </c>
      <c r="L1" s="1" t="s">
        <v>95</v>
      </c>
      <c r="M1" s="2" t="s">
        <v>96</v>
      </c>
      <c r="N1" s="1" t="s">
        <v>97</v>
      </c>
      <c r="O1" s="1" t="s">
        <v>98</v>
      </c>
      <c r="P1" s="1" t="s">
        <v>99</v>
      </c>
      <c r="Q1" s="1" t="s">
        <v>100</v>
      </c>
      <c r="R1" s="1" t="s">
        <v>101</v>
      </c>
      <c r="S1" s="1" t="s">
        <v>102</v>
      </c>
      <c r="T1" s="1" t="s">
        <v>139</v>
      </c>
      <c r="U1" s="1" t="s">
        <v>103</v>
      </c>
      <c r="V1" s="1" t="s">
        <v>104</v>
      </c>
      <c r="W1" s="1" t="s">
        <v>105</v>
      </c>
      <c r="X1" s="1" t="s">
        <v>106</v>
      </c>
      <c r="Y1" s="1" t="s">
        <v>107</v>
      </c>
      <c r="Z1" s="1" t="s">
        <v>108</v>
      </c>
      <c r="AA1" s="1" t="s">
        <v>109</v>
      </c>
      <c r="AB1" s="1" t="s">
        <v>110</v>
      </c>
      <c r="AC1" s="1" t="s">
        <v>111</v>
      </c>
      <c r="AD1" s="1" t="s">
        <v>112</v>
      </c>
      <c r="AE1" s="1" t="s">
        <v>113</v>
      </c>
      <c r="AF1" s="1" t="s">
        <v>114</v>
      </c>
      <c r="AG1" s="1" t="s">
        <v>115</v>
      </c>
      <c r="AH1" s="1" t="s">
        <v>116</v>
      </c>
      <c r="AI1" s="1" t="s">
        <v>117</v>
      </c>
      <c r="AJ1" s="1" t="s">
        <v>118</v>
      </c>
      <c r="AK1" s="1" t="s">
        <v>119</v>
      </c>
      <c r="AL1" s="1" t="s">
        <v>120</v>
      </c>
      <c r="AM1" s="1" t="s">
        <v>121</v>
      </c>
      <c r="AN1" s="1" t="s">
        <v>122</v>
      </c>
      <c r="AO1" s="1" t="s">
        <v>123</v>
      </c>
      <c r="AP1" s="1" t="s">
        <v>124</v>
      </c>
      <c r="AQ1" s="1" t="s">
        <v>125</v>
      </c>
      <c r="AR1" s="1" t="s">
        <v>126</v>
      </c>
      <c r="AS1" s="1" t="s">
        <v>127</v>
      </c>
      <c r="AT1" s="1" t="s">
        <v>128</v>
      </c>
      <c r="AU1" s="1" t="s">
        <v>129</v>
      </c>
      <c r="AV1" s="1" t="s">
        <v>130</v>
      </c>
      <c r="AW1" s="1" t="s">
        <v>131</v>
      </c>
      <c r="AX1" s="1" t="s">
        <v>132</v>
      </c>
      <c r="AY1" s="1" t="s">
        <v>133</v>
      </c>
      <c r="AZ1" s="1" t="s">
        <v>134</v>
      </c>
      <c r="BA1" s="1" t="s">
        <v>135</v>
      </c>
      <c r="BB1" s="1" t="s">
        <v>136</v>
      </c>
      <c r="BC1" s="1" t="s">
        <v>42</v>
      </c>
      <c r="BD1" s="17"/>
      <c r="BE1" s="17"/>
    </row>
    <row r="2" spans="1:156" s="74" customFormat="1">
      <c r="A2" s="89">
        <v>2022</v>
      </c>
      <c r="B2" s="31" t="s">
        <v>49</v>
      </c>
      <c r="C2" s="3" t="s">
        <v>33</v>
      </c>
      <c r="D2" s="86">
        <v>6177957</v>
      </c>
      <c r="E2" s="86">
        <v>5074296</v>
      </c>
      <c r="F2" s="86">
        <v>733583</v>
      </c>
      <c r="G2" s="86">
        <v>7359197</v>
      </c>
      <c r="H2" s="86">
        <v>3045637</v>
      </c>
      <c r="I2" s="86">
        <v>39029342</v>
      </c>
      <c r="J2" s="86">
        <v>5839926</v>
      </c>
      <c r="K2" s="86">
        <v>3626205</v>
      </c>
      <c r="L2" s="86">
        <v>1018396</v>
      </c>
      <c r="M2" s="86">
        <v>671803</v>
      </c>
      <c r="N2" s="86">
        <v>22244823</v>
      </c>
      <c r="O2" s="86">
        <v>10912876</v>
      </c>
      <c r="P2" s="86">
        <v>1440196</v>
      </c>
      <c r="Q2" s="86">
        <v>1939033</v>
      </c>
      <c r="R2" s="86">
        <v>12582032</v>
      </c>
      <c r="S2" s="86">
        <v>6833037</v>
      </c>
      <c r="T2" s="86">
        <v>3200517</v>
      </c>
      <c r="U2" s="86">
        <v>2937150</v>
      </c>
      <c r="V2" s="86">
        <v>4512310</v>
      </c>
      <c r="W2" s="86">
        <v>4590241</v>
      </c>
      <c r="X2" s="86">
        <v>1385340</v>
      </c>
      <c r="Y2" s="86">
        <v>6164660</v>
      </c>
      <c r="Z2" s="86">
        <v>6981974</v>
      </c>
      <c r="AA2" s="86">
        <v>10034113</v>
      </c>
      <c r="AB2" s="86">
        <v>5717184</v>
      </c>
      <c r="AC2" s="86">
        <v>2940057</v>
      </c>
      <c r="AD2" s="86">
        <v>1122867</v>
      </c>
      <c r="AE2" s="86">
        <v>1967923</v>
      </c>
      <c r="AF2" s="86">
        <v>3177772</v>
      </c>
      <c r="AG2" s="86">
        <v>1395231</v>
      </c>
      <c r="AH2" s="86">
        <v>9261699</v>
      </c>
      <c r="AI2" s="86">
        <v>2113344</v>
      </c>
      <c r="AJ2" s="86">
        <v>19677151</v>
      </c>
      <c r="AK2" s="86">
        <v>10698973</v>
      </c>
      <c r="AL2" s="86">
        <v>779261</v>
      </c>
      <c r="AM2" s="86">
        <v>11756058</v>
      </c>
      <c r="AN2" s="86">
        <v>4019800</v>
      </c>
      <c r="AO2" s="86">
        <v>4240137</v>
      </c>
      <c r="AP2" s="86">
        <v>12972008</v>
      </c>
      <c r="AQ2" s="86">
        <v>1093734</v>
      </c>
      <c r="AR2" s="86">
        <v>5282634</v>
      </c>
      <c r="AS2" s="86">
        <v>909824</v>
      </c>
      <c r="AT2" s="86">
        <v>7051339</v>
      </c>
      <c r="AU2" s="86">
        <v>30029572</v>
      </c>
      <c r="AV2" s="86">
        <v>3380800</v>
      </c>
      <c r="AW2" s="86">
        <v>647064</v>
      </c>
      <c r="AX2" s="86">
        <v>8683619</v>
      </c>
      <c r="AY2" s="86">
        <v>7785786</v>
      </c>
      <c r="AZ2" s="86">
        <v>1775156</v>
      </c>
      <c r="BA2" s="86">
        <v>5892539</v>
      </c>
      <c r="BB2" s="86">
        <v>581381</v>
      </c>
      <c r="BC2" s="15" t="s">
        <v>48</v>
      </c>
      <c r="BD2" s="73"/>
      <c r="BE2" s="73"/>
    </row>
    <row r="3" spans="1:156">
      <c r="A3" s="82">
        <v>2020</v>
      </c>
      <c r="B3" s="31" t="s">
        <v>50</v>
      </c>
      <c r="C3" s="3" t="s">
        <v>33</v>
      </c>
      <c r="D3" s="87">
        <v>6154481</v>
      </c>
      <c r="E3" s="87">
        <v>5024803</v>
      </c>
      <c r="F3" s="87">
        <v>732441</v>
      </c>
      <c r="G3" s="87">
        <v>7177986</v>
      </c>
      <c r="H3" s="87">
        <v>3012232</v>
      </c>
      <c r="I3" s="87">
        <v>39499738</v>
      </c>
      <c r="J3" s="87">
        <v>5784308</v>
      </c>
      <c r="K3" s="87">
        <v>3600260</v>
      </c>
      <c r="L3" s="87">
        <v>991886</v>
      </c>
      <c r="M3" s="87">
        <v>690093</v>
      </c>
      <c r="N3" s="87">
        <v>21569932</v>
      </c>
      <c r="O3" s="87">
        <v>10725800</v>
      </c>
      <c r="P3" s="87">
        <v>1451911</v>
      </c>
      <c r="Q3" s="87">
        <v>1847772</v>
      </c>
      <c r="R3" s="87">
        <v>12785245</v>
      </c>
      <c r="S3" s="87">
        <v>6785644</v>
      </c>
      <c r="T3" s="87">
        <v>3188669</v>
      </c>
      <c r="U3" s="87">
        <v>2935880</v>
      </c>
      <c r="V3" s="87">
        <v>4503958</v>
      </c>
      <c r="W3" s="87">
        <v>4651203</v>
      </c>
      <c r="X3" s="87">
        <v>1362280</v>
      </c>
      <c r="Y3" s="87">
        <v>6172679</v>
      </c>
      <c r="Z3" s="87">
        <v>7022220</v>
      </c>
      <c r="AA3" s="87">
        <v>10067664</v>
      </c>
      <c r="AB3" s="87">
        <v>5707165</v>
      </c>
      <c r="AC3" s="87">
        <v>2956870</v>
      </c>
      <c r="AD3" s="87">
        <v>1086193</v>
      </c>
      <c r="AE3" s="87">
        <v>1961455</v>
      </c>
      <c r="AF3" s="87">
        <v>3114071</v>
      </c>
      <c r="AG3" s="87">
        <v>1377848</v>
      </c>
      <c r="AH3" s="87">
        <v>9279743</v>
      </c>
      <c r="AI3" s="87">
        <v>2117566</v>
      </c>
      <c r="AJ3" s="87">
        <v>20154933</v>
      </c>
      <c r="AK3" s="87">
        <v>10457177</v>
      </c>
      <c r="AL3" s="87">
        <v>778962</v>
      </c>
      <c r="AM3" s="87">
        <v>11790587</v>
      </c>
      <c r="AN3" s="87">
        <v>3962031</v>
      </c>
      <c r="AO3" s="87">
        <v>4241544</v>
      </c>
      <c r="AP3" s="87">
        <v>12989625</v>
      </c>
      <c r="AQ3" s="87">
        <v>1096229</v>
      </c>
      <c r="AR3" s="87">
        <v>5130729</v>
      </c>
      <c r="AS3" s="87">
        <v>887099</v>
      </c>
      <c r="AT3" s="87">
        <v>6920119</v>
      </c>
      <c r="AU3" s="87">
        <v>29217653</v>
      </c>
      <c r="AV3" s="87">
        <v>3281684</v>
      </c>
      <c r="AW3" s="87">
        <v>642495</v>
      </c>
      <c r="AX3" s="87">
        <v>8632044</v>
      </c>
      <c r="AY3" s="87">
        <v>7718785</v>
      </c>
      <c r="AZ3" s="87">
        <v>1789798</v>
      </c>
      <c r="BA3" s="87">
        <v>5892323</v>
      </c>
      <c r="BB3" s="87">
        <v>577267</v>
      </c>
      <c r="BC3" s="15" t="s">
        <v>48</v>
      </c>
      <c r="BD3" s="17"/>
      <c r="BE3" s="17"/>
    </row>
    <row r="4" spans="1:156">
      <c r="A4" s="82">
        <v>2023</v>
      </c>
      <c r="B4" s="31" t="s">
        <v>51</v>
      </c>
      <c r="C4" s="3" t="s">
        <v>33</v>
      </c>
      <c r="D4" s="90">
        <v>89.989980000000003</v>
      </c>
      <c r="E4" s="90">
        <v>100.67619999999999</v>
      </c>
      <c r="F4" s="90">
        <v>1.2844899999999999</v>
      </c>
      <c r="G4" s="90">
        <v>65.615409999999997</v>
      </c>
      <c r="H4" s="90">
        <v>58.867150000000002</v>
      </c>
      <c r="I4" s="90">
        <v>249.81347</v>
      </c>
      <c r="J4" s="90">
        <v>56.623330000000003</v>
      </c>
      <c r="K4" s="90">
        <v>749.49504000000002</v>
      </c>
      <c r="L4" s="90">
        <v>529.49460999999997</v>
      </c>
      <c r="M4" s="90">
        <v>422.59350999999998</v>
      </c>
      <c r="N4" s="90">
        <v>191.91701</v>
      </c>
      <c r="O4" s="90">
        <v>223.14152000000001</v>
      </c>
      <c r="P4" s="90">
        <v>23.88287</v>
      </c>
      <c r="Q4" s="90">
        <v>224.74458999999999</v>
      </c>
      <c r="R4" s="90">
        <v>191.27287000000001</v>
      </c>
      <c r="S4" s="90">
        <v>57.349029999999999</v>
      </c>
      <c r="T4" s="90">
        <v>35.915039999999998</v>
      </c>
      <c r="U4" s="90">
        <v>114.42109000000001</v>
      </c>
      <c r="V4" s="90">
        <v>105.39265</v>
      </c>
      <c r="W4" s="90">
        <v>45.178550000000001</v>
      </c>
      <c r="X4" s="90">
        <v>634.04862000000003</v>
      </c>
      <c r="Y4" s="90">
        <v>894.13563999999997</v>
      </c>
      <c r="Z4" s="90">
        <v>177.41244</v>
      </c>
      <c r="AA4" s="90">
        <v>71.871309999999994</v>
      </c>
      <c r="AB4" s="90">
        <v>62.453980000000001</v>
      </c>
      <c r="AC4" s="90">
        <v>7.8291899999999996</v>
      </c>
      <c r="AD4" s="90">
        <v>25.67286</v>
      </c>
      <c r="AE4" s="90">
        <v>29.232220000000002</v>
      </c>
      <c r="AF4" s="90">
        <v>156.70245</v>
      </c>
      <c r="AG4" s="90">
        <v>1258.5581999999999</v>
      </c>
      <c r="AH4" s="90">
        <v>17.39527</v>
      </c>
      <c r="AI4" s="90">
        <v>413.71663000000001</v>
      </c>
      <c r="AJ4" s="90">
        <v>222.79939999999999</v>
      </c>
      <c r="AK4" s="90">
        <v>11.312709999999999</v>
      </c>
      <c r="AL4" s="90">
        <v>287.50578999999999</v>
      </c>
      <c r="AM4" s="90">
        <v>59.018509999999999</v>
      </c>
      <c r="AN4" s="90">
        <v>44.005220000000001</v>
      </c>
      <c r="AO4" s="90">
        <v>289.02749</v>
      </c>
      <c r="AP4" s="90">
        <v>1054.62573</v>
      </c>
      <c r="AQ4" s="90">
        <v>178.70337000000001</v>
      </c>
      <c r="AR4" s="90">
        <v>12.1814</v>
      </c>
      <c r="AS4" s="90">
        <v>173.0163</v>
      </c>
      <c r="AT4" s="90">
        <v>116.75552999999999</v>
      </c>
      <c r="AU4" s="90">
        <v>41.651299999999999</v>
      </c>
      <c r="AV4" s="90">
        <v>70.213300000000004</v>
      </c>
      <c r="AW4" s="90">
        <v>220.55895000000001</v>
      </c>
      <c r="AX4" s="90">
        <v>117.83476</v>
      </c>
      <c r="AY4" s="90">
        <v>73.416510000000002</v>
      </c>
      <c r="AZ4" s="90">
        <v>109.03241</v>
      </c>
      <c r="BA4" s="90">
        <v>6.0074300000000003</v>
      </c>
      <c r="BB4" s="60">
        <v>5.9966999999999997</v>
      </c>
      <c r="BC4" s="15" t="s">
        <v>286</v>
      </c>
      <c r="BD4" s="17"/>
      <c r="BE4" s="17"/>
    </row>
    <row r="5" spans="1:156">
      <c r="A5" s="82">
        <v>2020</v>
      </c>
      <c r="B5" s="31" t="s">
        <v>51</v>
      </c>
      <c r="C5" s="3" t="s">
        <v>33</v>
      </c>
      <c r="D5" s="8">
        <v>89.5</v>
      </c>
      <c r="E5" s="8">
        <v>99.2</v>
      </c>
      <c r="F5" s="8">
        <v>1.3</v>
      </c>
      <c r="G5" s="8">
        <v>62.9</v>
      </c>
      <c r="H5" s="8">
        <v>57.9</v>
      </c>
      <c r="I5" s="8">
        <v>253.7</v>
      </c>
      <c r="J5" s="8">
        <v>55.7</v>
      </c>
      <c r="K5" s="8">
        <v>744.7</v>
      </c>
      <c r="L5" s="8">
        <v>508</v>
      </c>
      <c r="M5" s="9">
        <v>11280</v>
      </c>
      <c r="N5" s="8">
        <v>401.4</v>
      </c>
      <c r="O5" s="8">
        <v>185.6</v>
      </c>
      <c r="P5" s="8">
        <v>226.6</v>
      </c>
      <c r="Q5" s="8">
        <v>22.3</v>
      </c>
      <c r="R5" s="8">
        <v>230.8</v>
      </c>
      <c r="S5" s="8">
        <v>189.4</v>
      </c>
      <c r="T5" s="8">
        <v>57.1</v>
      </c>
      <c r="U5" s="8">
        <v>35.9</v>
      </c>
      <c r="V5" s="8">
        <v>114.1</v>
      </c>
      <c r="W5" s="8">
        <v>107.8</v>
      </c>
      <c r="X5" s="8">
        <v>44.2</v>
      </c>
      <c r="Y5" s="8">
        <v>636.1</v>
      </c>
      <c r="Z5" s="8">
        <v>901.2</v>
      </c>
      <c r="AA5" s="8">
        <v>178</v>
      </c>
      <c r="AB5" s="8">
        <v>71.7</v>
      </c>
      <c r="AC5" s="8">
        <v>63.1</v>
      </c>
      <c r="AD5" s="8">
        <v>7.4</v>
      </c>
      <c r="AE5" s="8">
        <v>25.5</v>
      </c>
      <c r="AF5" s="8">
        <v>28.3</v>
      </c>
      <c r="AG5" s="8">
        <v>153.80000000000001</v>
      </c>
      <c r="AH5" s="9">
        <v>1263</v>
      </c>
      <c r="AI5" s="8">
        <v>17.5</v>
      </c>
      <c r="AJ5" s="8">
        <v>428.7</v>
      </c>
      <c r="AK5" s="8">
        <v>214.7</v>
      </c>
      <c r="AL5" s="8">
        <v>11.3</v>
      </c>
      <c r="AM5" s="8">
        <v>288.8</v>
      </c>
      <c r="AN5" s="8">
        <v>57.7</v>
      </c>
      <c r="AO5" s="8">
        <v>44.1</v>
      </c>
      <c r="AP5" s="8">
        <v>290.60000000000002</v>
      </c>
      <c r="AQ5" s="77">
        <v>1061.4000000000001</v>
      </c>
      <c r="AR5" s="8">
        <v>170.2</v>
      </c>
      <c r="AS5" s="8">
        <v>11.7</v>
      </c>
      <c r="AT5" s="8">
        <v>167.6</v>
      </c>
      <c r="AU5" s="8">
        <v>111.6</v>
      </c>
      <c r="AV5" s="8">
        <v>39.700000000000003</v>
      </c>
      <c r="AW5" s="8">
        <v>69.8</v>
      </c>
      <c r="AX5" s="8">
        <v>218.6</v>
      </c>
      <c r="AY5" s="8">
        <v>115.9</v>
      </c>
      <c r="AZ5" s="8">
        <v>74.599999999999994</v>
      </c>
      <c r="BA5" s="8">
        <v>108.8</v>
      </c>
      <c r="BB5" s="8">
        <v>5.9</v>
      </c>
      <c r="BC5" s="15" t="s">
        <v>48</v>
      </c>
      <c r="BD5" s="17"/>
      <c r="BE5" s="17"/>
    </row>
    <row r="6" spans="1:156">
      <c r="A6" s="82">
        <v>2022</v>
      </c>
      <c r="B6" s="31" t="s">
        <v>0</v>
      </c>
      <c r="C6" s="3" t="s">
        <v>34</v>
      </c>
      <c r="D6" s="10">
        <v>56551</v>
      </c>
      <c r="E6" s="10">
        <v>50637</v>
      </c>
      <c r="F6" s="10">
        <v>68919</v>
      </c>
      <c r="G6" s="10">
        <v>56667</v>
      </c>
      <c r="H6" s="10">
        <v>51787</v>
      </c>
      <c r="I6" s="10">
        <v>77339</v>
      </c>
      <c r="J6" s="10">
        <v>74167</v>
      </c>
      <c r="K6" s="10">
        <v>84972</v>
      </c>
      <c r="L6" s="10">
        <v>61387</v>
      </c>
      <c r="M6" s="10">
        <v>96728</v>
      </c>
      <c r="N6" s="10">
        <v>63597</v>
      </c>
      <c r="O6" s="10">
        <v>57129</v>
      </c>
      <c r="P6" s="10">
        <v>61175</v>
      </c>
      <c r="Q6" s="10">
        <v>54537</v>
      </c>
      <c r="R6" s="10">
        <v>68822</v>
      </c>
      <c r="S6" s="10">
        <v>57930</v>
      </c>
      <c r="T6" s="10">
        <v>58905</v>
      </c>
      <c r="U6" s="10">
        <v>60152</v>
      </c>
      <c r="V6" s="10">
        <v>52109</v>
      </c>
      <c r="W6" s="10">
        <v>54622</v>
      </c>
      <c r="X6" s="10">
        <v>59463</v>
      </c>
      <c r="Y6" s="10">
        <v>70730</v>
      </c>
      <c r="Z6" s="10">
        <v>84945</v>
      </c>
      <c r="AA6" s="10">
        <v>56813</v>
      </c>
      <c r="AB6" s="10">
        <v>68010</v>
      </c>
      <c r="AC6" s="10">
        <v>46248</v>
      </c>
      <c r="AD6" s="10">
        <v>57719</v>
      </c>
      <c r="AE6" s="10">
        <v>63321</v>
      </c>
      <c r="AF6" s="10">
        <v>61282</v>
      </c>
      <c r="AG6" s="10">
        <v>74663</v>
      </c>
      <c r="AH6" s="10">
        <v>78700</v>
      </c>
      <c r="AI6" s="10">
        <v>51500</v>
      </c>
      <c r="AJ6" s="10">
        <v>78089</v>
      </c>
      <c r="AK6" s="10">
        <v>57416</v>
      </c>
      <c r="AL6" s="10">
        <v>66184</v>
      </c>
      <c r="AM6" s="10">
        <v>57880</v>
      </c>
      <c r="AN6" s="10">
        <v>54998</v>
      </c>
      <c r="AO6" s="10">
        <v>62767</v>
      </c>
      <c r="AP6" s="10">
        <v>65167</v>
      </c>
      <c r="AQ6" s="10">
        <v>65377</v>
      </c>
      <c r="AR6" s="10">
        <v>53320</v>
      </c>
      <c r="AS6" s="10">
        <v>65806</v>
      </c>
      <c r="AT6" s="10">
        <v>58279</v>
      </c>
      <c r="AU6" s="10">
        <v>61985</v>
      </c>
      <c r="AV6" s="10">
        <v>57925</v>
      </c>
      <c r="AW6" s="10">
        <v>63206</v>
      </c>
      <c r="AX6" s="10">
        <v>68211</v>
      </c>
      <c r="AY6" s="10">
        <v>75698</v>
      </c>
      <c r="AZ6" s="10">
        <v>49169</v>
      </c>
      <c r="BA6" s="10">
        <v>61210</v>
      </c>
      <c r="BB6" s="10">
        <v>71342</v>
      </c>
      <c r="BC6" s="11" t="s">
        <v>44</v>
      </c>
      <c r="BD6" s="25"/>
      <c r="BE6" s="17"/>
    </row>
    <row r="7" spans="1:156">
      <c r="A7" s="82">
        <v>2020</v>
      </c>
      <c r="B7" s="31" t="s">
        <v>0</v>
      </c>
      <c r="C7" s="3" t="s">
        <v>34</v>
      </c>
      <c r="D7" s="11">
        <v>52112</v>
      </c>
      <c r="E7" s="11">
        <v>46119</v>
      </c>
      <c r="F7" s="11">
        <v>62715</v>
      </c>
      <c r="G7" s="11">
        <v>52313</v>
      </c>
      <c r="H7" s="11">
        <v>47123</v>
      </c>
      <c r="I7" s="11">
        <v>70643</v>
      </c>
      <c r="J7" s="11">
        <v>65352</v>
      </c>
      <c r="K7" s="11">
        <v>78526</v>
      </c>
      <c r="L7" s="11">
        <v>56311</v>
      </c>
      <c r="M7" s="11">
        <v>92307</v>
      </c>
      <c r="N7" s="11">
        <v>57240</v>
      </c>
      <c r="O7" s="11">
        <v>51967</v>
      </c>
      <c r="P7" s="11">
        <v>57276</v>
      </c>
      <c r="Q7" s="11">
        <v>49453</v>
      </c>
      <c r="R7" s="11">
        <v>62132</v>
      </c>
      <c r="S7" s="11">
        <v>52194</v>
      </c>
      <c r="T7" s="11">
        <v>53280</v>
      </c>
      <c r="U7" s="11">
        <v>55935</v>
      </c>
      <c r="V7" s="11">
        <v>47489</v>
      </c>
      <c r="W7" s="11">
        <v>50804</v>
      </c>
      <c r="X7" s="11">
        <v>54861</v>
      </c>
      <c r="Y7" s="11">
        <v>65680</v>
      </c>
      <c r="Z7" s="11">
        <v>78685</v>
      </c>
      <c r="AA7" s="11">
        <v>53378</v>
      </c>
      <c r="AB7" s="11">
        <v>62210</v>
      </c>
      <c r="AC7" s="11">
        <v>42698</v>
      </c>
      <c r="AD7" s="10">
        <v>54062</v>
      </c>
      <c r="AE7" s="10">
        <v>57387</v>
      </c>
      <c r="AF7" s="10">
        <v>55378</v>
      </c>
      <c r="AG7" s="10">
        <v>68505</v>
      </c>
      <c r="AH7" s="10">
        <v>71567</v>
      </c>
      <c r="AI7" s="10">
        <v>46742</v>
      </c>
      <c r="AJ7" s="10">
        <v>71743</v>
      </c>
      <c r="AK7" s="10">
        <v>51938</v>
      </c>
      <c r="AL7" s="10">
        <v>60821</v>
      </c>
      <c r="AM7" s="10">
        <v>53514</v>
      </c>
      <c r="AN7" s="10">
        <v>50481</v>
      </c>
      <c r="AO7" s="10">
        <v>56962</v>
      </c>
      <c r="AP7" s="10">
        <v>60663</v>
      </c>
      <c r="AQ7" s="10">
        <v>59935</v>
      </c>
      <c r="AR7" s="10">
        <v>49095</v>
      </c>
      <c r="AS7" s="10">
        <v>60398</v>
      </c>
      <c r="AT7" s="10">
        <v>52310</v>
      </c>
      <c r="AU7" s="10">
        <v>55573</v>
      </c>
      <c r="AV7" s="10">
        <v>52191</v>
      </c>
      <c r="AW7" s="10">
        <v>59260</v>
      </c>
      <c r="AX7" s="10">
        <v>62157</v>
      </c>
      <c r="AY7" s="10">
        <v>68304</v>
      </c>
      <c r="AZ7" s="10">
        <v>45199</v>
      </c>
      <c r="BA7" s="10">
        <v>55904</v>
      </c>
      <c r="BB7" s="10">
        <v>65744</v>
      </c>
      <c r="BC7" s="11" t="s">
        <v>44</v>
      </c>
      <c r="BD7" s="17"/>
      <c r="BE7" s="17"/>
    </row>
    <row r="8" spans="1:156" s="51" customFormat="1">
      <c r="A8" s="82">
        <v>2021</v>
      </c>
      <c r="B8" s="44" t="s">
        <v>1</v>
      </c>
      <c r="C8" s="45" t="s">
        <v>34</v>
      </c>
      <c r="D8" s="51">
        <v>61847</v>
      </c>
      <c r="E8" s="51">
        <v>53913</v>
      </c>
      <c r="F8" s="51">
        <v>77845</v>
      </c>
      <c r="G8" s="51">
        <v>69056</v>
      </c>
      <c r="H8" s="51">
        <v>52528</v>
      </c>
      <c r="I8" s="51">
        <v>84907</v>
      </c>
      <c r="J8" s="51">
        <v>82254</v>
      </c>
      <c r="K8" s="51">
        <v>83771</v>
      </c>
      <c r="L8" s="51">
        <v>71091</v>
      </c>
      <c r="M8" s="51">
        <v>90088</v>
      </c>
      <c r="N8" s="51">
        <v>63062</v>
      </c>
      <c r="O8" s="51">
        <v>66559</v>
      </c>
      <c r="P8" s="51">
        <v>84857</v>
      </c>
      <c r="Q8" s="51">
        <v>66474</v>
      </c>
      <c r="R8" s="51">
        <v>72205</v>
      </c>
      <c r="S8" s="51">
        <v>62743</v>
      </c>
      <c r="T8" s="51">
        <v>65600</v>
      </c>
      <c r="U8" s="51">
        <v>64124</v>
      </c>
      <c r="V8" s="51">
        <v>55573</v>
      </c>
      <c r="W8" s="51">
        <v>52087</v>
      </c>
      <c r="X8" s="51">
        <v>64767</v>
      </c>
      <c r="Y8" s="51">
        <v>90203</v>
      </c>
      <c r="Z8" s="51">
        <v>89645</v>
      </c>
      <c r="AA8" s="51">
        <v>63498</v>
      </c>
      <c r="AB8" s="51">
        <v>77720</v>
      </c>
      <c r="AC8" s="51">
        <v>48716</v>
      </c>
      <c r="AD8" s="51">
        <v>63249</v>
      </c>
      <c r="AE8" s="51">
        <v>66817</v>
      </c>
      <c r="AF8" s="51">
        <v>66274</v>
      </c>
      <c r="AG8" s="51">
        <v>88465</v>
      </c>
      <c r="AH8" s="51">
        <v>89296</v>
      </c>
      <c r="AI8" s="51">
        <v>53992</v>
      </c>
      <c r="AJ8" s="51">
        <v>74314</v>
      </c>
      <c r="AK8" s="51">
        <v>61972</v>
      </c>
      <c r="AL8" s="51">
        <v>66519</v>
      </c>
      <c r="AM8" s="51">
        <v>62262</v>
      </c>
      <c r="AN8" s="51">
        <v>55826</v>
      </c>
      <c r="AO8" s="51">
        <v>71562</v>
      </c>
      <c r="AP8" s="51">
        <v>68957</v>
      </c>
      <c r="AQ8" s="51">
        <v>74008</v>
      </c>
      <c r="AR8" s="51">
        <v>59318</v>
      </c>
      <c r="AS8" s="51">
        <v>66143</v>
      </c>
      <c r="AT8" s="51">
        <v>59695</v>
      </c>
      <c r="AU8" s="51">
        <v>66963</v>
      </c>
      <c r="AV8" s="51">
        <v>79449</v>
      </c>
      <c r="AW8" s="51">
        <v>72431</v>
      </c>
      <c r="AX8" s="51">
        <v>80963</v>
      </c>
      <c r="AY8" s="51">
        <v>84247</v>
      </c>
      <c r="AZ8" s="51">
        <v>51248</v>
      </c>
      <c r="BA8" s="51">
        <v>67125</v>
      </c>
      <c r="BB8" s="51">
        <v>65204</v>
      </c>
      <c r="BC8" s="15" t="s">
        <v>48</v>
      </c>
      <c r="BD8" s="55"/>
      <c r="BE8" s="55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</row>
    <row r="9" spans="1:156">
      <c r="A9" s="82">
        <v>2020</v>
      </c>
      <c r="B9" s="31" t="s">
        <v>1</v>
      </c>
      <c r="C9" s="3" t="s">
        <v>34</v>
      </c>
      <c r="D9" s="79">
        <v>57290</v>
      </c>
      <c r="E9" s="80">
        <v>52035</v>
      </c>
      <c r="F9" s="80">
        <v>77790</v>
      </c>
      <c r="G9" s="80">
        <v>61529</v>
      </c>
      <c r="H9" s="80">
        <v>49475</v>
      </c>
      <c r="I9" s="80">
        <v>78672</v>
      </c>
      <c r="J9" s="80">
        <v>75231</v>
      </c>
      <c r="K9" s="80">
        <v>79855</v>
      </c>
      <c r="L9" s="80">
        <v>69110</v>
      </c>
      <c r="M9" s="80">
        <v>90842</v>
      </c>
      <c r="N9" s="80">
        <v>57703</v>
      </c>
      <c r="O9" s="80">
        <v>61224</v>
      </c>
      <c r="P9" s="80">
        <v>83173</v>
      </c>
      <c r="Q9" s="80">
        <v>58915</v>
      </c>
      <c r="R9" s="80">
        <v>68428</v>
      </c>
      <c r="S9" s="80">
        <v>58235</v>
      </c>
      <c r="T9" s="80">
        <v>61836</v>
      </c>
      <c r="U9" s="80">
        <v>61091</v>
      </c>
      <c r="V9" s="80">
        <v>52238</v>
      </c>
      <c r="W9" s="80">
        <v>50800</v>
      </c>
      <c r="X9" s="80">
        <v>59489</v>
      </c>
      <c r="Y9" s="80">
        <v>87063</v>
      </c>
      <c r="Z9" s="80">
        <v>84385</v>
      </c>
      <c r="AA9" s="80">
        <v>59234</v>
      </c>
      <c r="AB9" s="80">
        <v>73382</v>
      </c>
      <c r="AC9" s="80">
        <v>46511</v>
      </c>
      <c r="AD9" s="80">
        <v>56539</v>
      </c>
      <c r="AE9" s="80">
        <v>63015</v>
      </c>
      <c r="AF9" s="80">
        <v>62043</v>
      </c>
      <c r="AG9" s="80">
        <v>77923</v>
      </c>
      <c r="AH9" s="80">
        <v>85245</v>
      </c>
      <c r="AI9" s="80">
        <v>51243</v>
      </c>
      <c r="AJ9" s="80">
        <v>71117</v>
      </c>
      <c r="AK9" s="80">
        <v>56642</v>
      </c>
      <c r="AL9" s="80">
        <v>65315</v>
      </c>
      <c r="AM9" s="80">
        <v>58116</v>
      </c>
      <c r="AN9" s="80">
        <v>53840</v>
      </c>
      <c r="AO9" s="80">
        <v>65667</v>
      </c>
      <c r="AP9" s="80">
        <v>63627</v>
      </c>
      <c r="AQ9" s="80">
        <v>70305</v>
      </c>
      <c r="AR9" s="80">
        <v>54864</v>
      </c>
      <c r="AS9" s="80">
        <v>59896</v>
      </c>
      <c r="AT9" s="80">
        <v>54833</v>
      </c>
      <c r="AU9" s="80">
        <v>63826</v>
      </c>
      <c r="AV9" s="80">
        <v>74197</v>
      </c>
      <c r="AW9" s="80">
        <v>63477</v>
      </c>
      <c r="AX9" s="80">
        <v>76398</v>
      </c>
      <c r="AY9" s="80">
        <v>77006</v>
      </c>
      <c r="AZ9" s="80">
        <v>48037</v>
      </c>
      <c r="BA9" s="80">
        <v>63293</v>
      </c>
      <c r="BB9" s="80">
        <v>65304</v>
      </c>
      <c r="BC9" s="15" t="s">
        <v>48</v>
      </c>
      <c r="BD9" s="17"/>
      <c r="BE9" s="17"/>
    </row>
    <row r="10" spans="1:156" s="16" customFormat="1">
      <c r="A10" s="82">
        <v>2021</v>
      </c>
      <c r="B10" s="31" t="s">
        <v>160</v>
      </c>
      <c r="C10" s="3" t="s">
        <v>35</v>
      </c>
      <c r="D10" s="91">
        <v>0.91600000000000004</v>
      </c>
      <c r="E10" s="91">
        <v>0.879</v>
      </c>
      <c r="F10" s="91">
        <v>0.93300000000000005</v>
      </c>
      <c r="G10" s="91">
        <v>0.89</v>
      </c>
      <c r="H10" s="91">
        <v>0.88700000000000001</v>
      </c>
      <c r="I10" s="92">
        <v>0.84399999999999997</v>
      </c>
      <c r="J10" s="91">
        <v>0.92400000000000004</v>
      </c>
      <c r="K10" s="91">
        <v>0.91100000000000003</v>
      </c>
      <c r="L10" s="91">
        <v>0.91400000000000003</v>
      </c>
      <c r="M10" s="91">
        <v>0.92800000000000005</v>
      </c>
      <c r="N10" s="91">
        <v>0.89800000000000002</v>
      </c>
      <c r="O10" s="91">
        <v>0.89</v>
      </c>
      <c r="P10" s="91">
        <v>0.92900000000000005</v>
      </c>
      <c r="Q10" s="91">
        <v>0.91300000000000003</v>
      </c>
      <c r="R10" s="91">
        <v>0.90200000000000002</v>
      </c>
      <c r="S10" s="91">
        <v>0.90600000000000003</v>
      </c>
      <c r="T10" s="91">
        <v>0.93300000000000005</v>
      </c>
      <c r="U10" s="91">
        <v>0.91900000000000004</v>
      </c>
      <c r="V10" s="91">
        <v>0.88</v>
      </c>
      <c r="W10" s="91">
        <v>0.86699999999999999</v>
      </c>
      <c r="X10" s="91">
        <v>0.94499999999999995</v>
      </c>
      <c r="Y10" s="91">
        <v>0.91100000000000003</v>
      </c>
      <c r="Z10" s="91">
        <v>0.91100000000000003</v>
      </c>
      <c r="AA10" s="91">
        <v>0.92</v>
      </c>
      <c r="AB10" s="91">
        <v>0.94099999999999995</v>
      </c>
      <c r="AC10" s="91">
        <v>0.86499999999999999</v>
      </c>
      <c r="AD10" s="91">
        <v>0.94399999999999995</v>
      </c>
      <c r="AE10" s="91">
        <v>0.92200000000000004</v>
      </c>
      <c r="AF10" s="91">
        <v>0.872</v>
      </c>
      <c r="AG10" s="91">
        <v>0.94399999999999995</v>
      </c>
      <c r="AH10" s="91">
        <v>0.91</v>
      </c>
      <c r="AI10" s="91">
        <v>0.875</v>
      </c>
      <c r="AJ10" s="91">
        <v>0.88</v>
      </c>
      <c r="AK10" s="91">
        <v>0.89700000000000002</v>
      </c>
      <c r="AL10" s="91">
        <v>0.93600000000000005</v>
      </c>
      <c r="AM10" s="91">
        <v>0.91700000000000004</v>
      </c>
      <c r="AN10" s="91">
        <v>0.88700000000000001</v>
      </c>
      <c r="AO10" s="91">
        <v>0.91900000000000004</v>
      </c>
      <c r="AP10" s="92">
        <v>0.91900000000000004</v>
      </c>
      <c r="AQ10" s="91">
        <v>0.89100000000000001</v>
      </c>
      <c r="AR10" s="91">
        <v>0.89600000000000002</v>
      </c>
      <c r="AS10" s="91">
        <v>0.93100000000000005</v>
      </c>
      <c r="AT10" s="91">
        <v>0.89700000000000002</v>
      </c>
      <c r="AU10" s="91">
        <v>0.85399999999999998</v>
      </c>
      <c r="AV10" s="91">
        <v>0.93200000000000005</v>
      </c>
      <c r="AW10" s="91">
        <v>0.94499999999999995</v>
      </c>
      <c r="AX10" s="91">
        <v>0.91400000000000003</v>
      </c>
      <c r="AY10" s="91">
        <v>0.92300000000000004</v>
      </c>
      <c r="AZ10" s="91">
        <v>0.88800000000000001</v>
      </c>
      <c r="BA10" s="91">
        <v>0.93300000000000005</v>
      </c>
      <c r="BB10" s="91">
        <v>0.93600000000000005</v>
      </c>
      <c r="BC10" s="15" t="s">
        <v>48</v>
      </c>
      <c r="BD10" s="17"/>
      <c r="BE10" s="17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</row>
    <row r="11" spans="1:156" s="16" customFormat="1">
      <c r="A11" s="82">
        <v>2021</v>
      </c>
      <c r="B11" s="32" t="s">
        <v>158</v>
      </c>
      <c r="C11" s="3" t="s">
        <v>35</v>
      </c>
      <c r="D11" s="46">
        <v>0.317</v>
      </c>
      <c r="E11" s="46">
        <v>0.27400000000000002</v>
      </c>
      <c r="F11" s="46">
        <v>0.32800000000000001</v>
      </c>
      <c r="G11" s="46">
        <v>0.32400000000000001</v>
      </c>
      <c r="H11" s="46">
        <v>0.253</v>
      </c>
      <c r="I11" s="46">
        <v>0.36199999999999999</v>
      </c>
      <c r="J11" s="46">
        <v>0.44400000000000001</v>
      </c>
      <c r="K11" s="46">
        <v>0.42099999999999999</v>
      </c>
      <c r="L11" s="46">
        <v>0.35599999999999998</v>
      </c>
      <c r="M11" s="46">
        <v>0.63</v>
      </c>
      <c r="N11" s="46">
        <v>0.33200000000000002</v>
      </c>
      <c r="O11" s="46">
        <v>0.34599999999999997</v>
      </c>
      <c r="P11" s="46">
        <v>0.35299999999999998</v>
      </c>
      <c r="Q11" s="46">
        <v>0.307</v>
      </c>
      <c r="R11" s="46">
        <v>0.371</v>
      </c>
      <c r="S11" s="46">
        <v>0.28899999999999998</v>
      </c>
      <c r="T11" s="46">
        <v>0.30499999999999999</v>
      </c>
      <c r="U11" s="46">
        <v>0.35399999999999998</v>
      </c>
      <c r="V11" s="46">
        <v>0.27</v>
      </c>
      <c r="W11" s="46">
        <v>0.26400000000000001</v>
      </c>
      <c r="X11" s="46">
        <v>0.36</v>
      </c>
      <c r="Y11" s="46">
        <v>0.42499999999999999</v>
      </c>
      <c r="Z11" s="46">
        <v>0.46600000000000003</v>
      </c>
      <c r="AA11" s="46">
        <v>0.317</v>
      </c>
      <c r="AB11" s="46">
        <v>0.38900000000000001</v>
      </c>
      <c r="AC11" s="46">
        <v>0.248</v>
      </c>
      <c r="AD11" s="46">
        <v>0.34799999999999998</v>
      </c>
      <c r="AE11" s="46">
        <v>0.34399999999999997</v>
      </c>
      <c r="AF11" s="46">
        <v>0.27600000000000002</v>
      </c>
      <c r="AG11" s="46">
        <v>0.40200000000000002</v>
      </c>
      <c r="AH11" s="46">
        <v>0.43099999999999999</v>
      </c>
      <c r="AI11" s="46">
        <v>0.30099999999999999</v>
      </c>
      <c r="AJ11" s="46">
        <v>0.39900000000000002</v>
      </c>
      <c r="AK11" s="46">
        <v>0.34899999999999998</v>
      </c>
      <c r="AL11" s="46">
        <v>0.317</v>
      </c>
      <c r="AM11" s="46">
        <v>0.307</v>
      </c>
      <c r="AN11" s="46">
        <v>0.27900000000000003</v>
      </c>
      <c r="AO11" s="46">
        <v>0.36299999999999999</v>
      </c>
      <c r="AP11" s="46">
        <v>0.34499999999999997</v>
      </c>
      <c r="AQ11" s="46">
        <v>0.36499999999999999</v>
      </c>
      <c r="AR11" s="46">
        <v>0.315</v>
      </c>
      <c r="AS11" s="46">
        <v>0.317</v>
      </c>
      <c r="AT11" s="46">
        <v>0.30499999999999999</v>
      </c>
      <c r="AU11" s="46">
        <v>0.33100000000000002</v>
      </c>
      <c r="AV11" s="46">
        <v>0.36799999999999999</v>
      </c>
      <c r="AW11" s="46">
        <v>0.44400000000000001</v>
      </c>
      <c r="AX11" s="91">
        <v>0.41799999999999998</v>
      </c>
      <c r="AY11" s="91">
        <v>0.39</v>
      </c>
      <c r="AZ11" s="91">
        <v>0.24099999999999999</v>
      </c>
      <c r="BA11" s="91">
        <v>0.32500000000000001</v>
      </c>
      <c r="BB11" s="91">
        <v>0.29199999999999998</v>
      </c>
      <c r="BC11" s="15" t="s">
        <v>48</v>
      </c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</row>
    <row r="12" spans="1:156">
      <c r="A12" s="82">
        <v>2023</v>
      </c>
      <c r="B12" s="31" t="s">
        <v>2</v>
      </c>
      <c r="C12" s="3" t="s">
        <v>35</v>
      </c>
      <c r="D12" s="15">
        <v>20.7</v>
      </c>
      <c r="E12" s="15">
        <v>18.8</v>
      </c>
      <c r="F12" s="15">
        <v>20.100000000000001</v>
      </c>
      <c r="G12" s="15">
        <v>19.100000000000001</v>
      </c>
      <c r="H12" s="15">
        <v>19</v>
      </c>
      <c r="I12" s="15">
        <v>23.3</v>
      </c>
      <c r="J12" s="15">
        <v>23.7</v>
      </c>
      <c r="K12" s="15">
        <v>25.9</v>
      </c>
      <c r="L12" s="15">
        <v>24.2</v>
      </c>
      <c r="M12" s="15" t="s">
        <v>138</v>
      </c>
      <c r="N12" s="15">
        <v>23.1</v>
      </c>
      <c r="O12" s="15">
        <v>21.7</v>
      </c>
      <c r="P12" s="15">
        <v>18.5</v>
      </c>
      <c r="Q12" s="15">
        <v>22.7</v>
      </c>
      <c r="R12" s="15">
        <v>24.7</v>
      </c>
      <c r="S12" s="15">
        <v>22.6</v>
      </c>
      <c r="T12" s="15">
        <v>21.1</v>
      </c>
      <c r="U12" s="15">
        <v>20.399999999999999</v>
      </c>
      <c r="V12" s="15">
        <v>19.5</v>
      </c>
      <c r="W12" s="15">
        <v>18.7</v>
      </c>
      <c r="X12" s="15">
        <v>24.9</v>
      </c>
      <c r="Y12" s="15">
        <v>23.8</v>
      </c>
      <c r="Z12" s="15">
        <v>26</v>
      </c>
      <c r="AA12" s="15">
        <v>24.6</v>
      </c>
      <c r="AB12" s="15">
        <v>21.3</v>
      </c>
      <c r="AC12" s="15">
        <v>18.2</v>
      </c>
      <c r="AD12" s="15">
        <v>19.899999999999999</v>
      </c>
      <c r="AE12" s="15">
        <v>19.899999999999999</v>
      </c>
      <c r="AF12" s="15">
        <v>17.899999999999999</v>
      </c>
      <c r="AG12" s="15">
        <v>25.7</v>
      </c>
      <c r="AH12" s="15">
        <v>24.4</v>
      </c>
      <c r="AI12" s="15">
        <v>19.3</v>
      </c>
      <c r="AJ12" s="15">
        <v>24.9</v>
      </c>
      <c r="AK12" s="15">
        <v>18.8</v>
      </c>
      <c r="AL12" s="15">
        <v>19.600000000000001</v>
      </c>
      <c r="AM12" s="15">
        <v>19.899999999999999</v>
      </c>
      <c r="AN12" s="15">
        <v>18.7</v>
      </c>
      <c r="AO12" s="15">
        <v>21</v>
      </c>
      <c r="AP12" s="15">
        <v>23.7</v>
      </c>
      <c r="AQ12" s="15">
        <v>24.8</v>
      </c>
      <c r="AR12" s="15">
        <v>18.399999999999999</v>
      </c>
      <c r="AS12" s="15">
        <v>21.7</v>
      </c>
      <c r="AT12" s="15">
        <v>19.3</v>
      </c>
      <c r="AU12" s="15">
        <v>20.2</v>
      </c>
      <c r="AV12" s="15">
        <v>20.2</v>
      </c>
      <c r="AW12" s="15">
        <v>23.3</v>
      </c>
      <c r="AX12" s="15">
        <v>24.4</v>
      </c>
      <c r="AY12" s="15">
        <v>22.9</v>
      </c>
      <c r="AZ12" s="15">
        <v>20.9</v>
      </c>
      <c r="BA12" s="15">
        <v>20.100000000000001</v>
      </c>
      <c r="BB12" s="15">
        <v>19.7</v>
      </c>
      <c r="BC12" s="15" t="s">
        <v>151</v>
      </c>
      <c r="BD12" s="17"/>
      <c r="BE12" s="17"/>
    </row>
    <row r="13" spans="1:156">
      <c r="A13" s="82">
        <v>2023</v>
      </c>
      <c r="B13" s="31" t="s">
        <v>3</v>
      </c>
      <c r="C13" s="3" t="s">
        <v>36</v>
      </c>
      <c r="D13" s="8">
        <v>4</v>
      </c>
      <c r="E13" s="8">
        <v>6.5</v>
      </c>
      <c r="F13" s="8" t="s">
        <v>4</v>
      </c>
      <c r="G13" s="8">
        <v>4.9000000000000004</v>
      </c>
      <c r="H13" s="8" t="s">
        <v>198</v>
      </c>
      <c r="I13" s="8">
        <v>8.84</v>
      </c>
      <c r="J13" s="8">
        <v>4.4000000000000004</v>
      </c>
      <c r="K13" s="8">
        <v>7.5</v>
      </c>
      <c r="L13" s="8">
        <v>8.6999999999999993</v>
      </c>
      <c r="M13" s="8">
        <v>8.25</v>
      </c>
      <c r="N13" s="8">
        <v>5.5</v>
      </c>
      <c r="O13" s="8">
        <v>5.75</v>
      </c>
      <c r="P13" s="8" t="s">
        <v>142</v>
      </c>
      <c r="Q13" s="8">
        <v>5.8</v>
      </c>
      <c r="R13" s="8">
        <v>9.5</v>
      </c>
      <c r="S13" s="8">
        <v>4.9000000000000004</v>
      </c>
      <c r="T13" s="8" t="s">
        <v>199</v>
      </c>
      <c r="U13" s="8">
        <v>4</v>
      </c>
      <c r="V13" s="8">
        <v>5</v>
      </c>
      <c r="W13" s="8" t="s">
        <v>172</v>
      </c>
      <c r="X13" s="8" t="s">
        <v>5</v>
      </c>
      <c r="Y13" s="8">
        <v>8.25</v>
      </c>
      <c r="Z13" s="8">
        <v>8</v>
      </c>
      <c r="AA13" s="8">
        <v>6</v>
      </c>
      <c r="AB13" s="8">
        <v>9.8000000000000007</v>
      </c>
      <c r="AC13" s="8" t="s">
        <v>173</v>
      </c>
      <c r="AD13" s="8">
        <v>6.75</v>
      </c>
      <c r="AE13" s="8" t="s">
        <v>174</v>
      </c>
      <c r="AF13" s="8" t="s">
        <v>138</v>
      </c>
      <c r="AG13" s="8">
        <v>7.5</v>
      </c>
      <c r="AH13" s="8">
        <v>9</v>
      </c>
      <c r="AI13" s="8" t="s">
        <v>175</v>
      </c>
      <c r="AJ13" s="8">
        <v>6.5</v>
      </c>
      <c r="AK13" s="8">
        <v>2.5</v>
      </c>
      <c r="AL13" s="8" t="s">
        <v>143</v>
      </c>
      <c r="AM13" s="8" t="s">
        <v>138</v>
      </c>
      <c r="AN13" s="8">
        <v>4</v>
      </c>
      <c r="AO13" s="8" t="s">
        <v>144</v>
      </c>
      <c r="AP13" s="8">
        <v>8.99</v>
      </c>
      <c r="AQ13" s="8">
        <v>7</v>
      </c>
      <c r="AR13" s="8">
        <v>5</v>
      </c>
      <c r="AS13" s="8" t="s">
        <v>138</v>
      </c>
      <c r="AT13" s="8">
        <v>6.5</v>
      </c>
      <c r="AU13" s="8" t="s">
        <v>138</v>
      </c>
      <c r="AV13" s="8">
        <v>4.6500000000000004</v>
      </c>
      <c r="AW13" s="8" t="s">
        <v>141</v>
      </c>
      <c r="AX13" s="8">
        <v>6</v>
      </c>
      <c r="AY13" s="8" t="s">
        <v>138</v>
      </c>
      <c r="AZ13" s="8">
        <v>6.5</v>
      </c>
      <c r="BA13" s="8">
        <v>7.9</v>
      </c>
      <c r="BB13" s="8" t="s">
        <v>138</v>
      </c>
      <c r="BC13" s="15" t="s">
        <v>43</v>
      </c>
      <c r="BD13" s="17"/>
      <c r="BE13" s="17"/>
    </row>
    <row r="14" spans="1:156">
      <c r="A14" s="82">
        <v>2023</v>
      </c>
      <c r="B14" s="31" t="s">
        <v>6</v>
      </c>
      <c r="C14" s="3" t="s">
        <v>36</v>
      </c>
      <c r="D14" s="8" t="s">
        <v>7</v>
      </c>
      <c r="E14" s="8" t="s">
        <v>7</v>
      </c>
      <c r="F14" s="8" t="s">
        <v>8</v>
      </c>
      <c r="G14" s="8" t="s">
        <v>8</v>
      </c>
      <c r="H14" s="8" t="s">
        <v>8</v>
      </c>
      <c r="I14" s="8" t="s">
        <v>8</v>
      </c>
      <c r="J14" s="8" t="s">
        <v>8</v>
      </c>
      <c r="K14" s="8" t="s">
        <v>8</v>
      </c>
      <c r="L14" s="8" t="s">
        <v>8</v>
      </c>
      <c r="M14" s="8" t="s">
        <v>8</v>
      </c>
      <c r="N14" s="8" t="s">
        <v>8</v>
      </c>
      <c r="O14" s="8" t="s">
        <v>8</v>
      </c>
      <c r="P14" s="8" t="s">
        <v>8</v>
      </c>
      <c r="Q14" s="8" t="s">
        <v>8</v>
      </c>
      <c r="R14" s="8" t="s">
        <v>8</v>
      </c>
      <c r="S14" s="8" t="s">
        <v>8</v>
      </c>
      <c r="T14" s="8" t="s">
        <v>7</v>
      </c>
      <c r="U14" s="8" t="s">
        <v>8</v>
      </c>
      <c r="V14" s="8" t="s">
        <v>8</v>
      </c>
      <c r="W14" s="8" t="s">
        <v>7</v>
      </c>
      <c r="X14" s="8" t="s">
        <v>8</v>
      </c>
      <c r="Y14" s="8" t="s">
        <v>8</v>
      </c>
      <c r="Z14" s="8" t="s">
        <v>8</v>
      </c>
      <c r="AA14" s="8" t="s">
        <v>8</v>
      </c>
      <c r="AB14" s="8" t="s">
        <v>8</v>
      </c>
      <c r="AC14" s="8" t="s">
        <v>8</v>
      </c>
      <c r="AD14" s="8" t="s">
        <v>8</v>
      </c>
      <c r="AE14" s="8" t="s">
        <v>8</v>
      </c>
      <c r="AF14" s="8" t="s">
        <v>8</v>
      </c>
      <c r="AG14" s="8" t="s">
        <v>8</v>
      </c>
      <c r="AH14" s="8" t="s">
        <v>8</v>
      </c>
      <c r="AI14" s="8" t="s">
        <v>8</v>
      </c>
      <c r="AJ14" s="8" t="s">
        <v>8</v>
      </c>
      <c r="AK14" s="8" t="s">
        <v>8</v>
      </c>
      <c r="AL14" s="8" t="s">
        <v>8</v>
      </c>
      <c r="AM14" s="8" t="s">
        <v>8</v>
      </c>
      <c r="AN14" s="8" t="s">
        <v>8</v>
      </c>
      <c r="AO14" s="8" t="s">
        <v>8</v>
      </c>
      <c r="AP14" s="8" t="s">
        <v>8</v>
      </c>
      <c r="AQ14" s="8" t="s">
        <v>8</v>
      </c>
      <c r="AR14" s="8" t="s">
        <v>8</v>
      </c>
      <c r="AS14" s="8" t="s">
        <v>8</v>
      </c>
      <c r="AT14" s="8" t="s">
        <v>8</v>
      </c>
      <c r="AU14" s="8" t="s">
        <v>8</v>
      </c>
      <c r="AV14" s="8" t="s">
        <v>8</v>
      </c>
      <c r="AW14" s="8" t="s">
        <v>8</v>
      </c>
      <c r="AX14" s="8" t="s">
        <v>8</v>
      </c>
      <c r="AY14" s="8" t="s">
        <v>8</v>
      </c>
      <c r="AZ14" s="8" t="s">
        <v>8</v>
      </c>
      <c r="BA14" s="8" t="s">
        <v>8</v>
      </c>
      <c r="BB14" s="8" t="s">
        <v>8</v>
      </c>
      <c r="BC14" s="15" t="s">
        <v>43</v>
      </c>
      <c r="BD14" s="17"/>
      <c r="BE14" s="17"/>
    </row>
    <row r="15" spans="1:156" ht="27.6">
      <c r="A15" s="82">
        <v>2022</v>
      </c>
      <c r="B15" s="31" t="s">
        <v>52</v>
      </c>
      <c r="C15" s="3" t="s">
        <v>36</v>
      </c>
      <c r="D15" s="8" t="s">
        <v>11</v>
      </c>
      <c r="E15" s="15" t="s">
        <v>11</v>
      </c>
      <c r="F15" s="8" t="s">
        <v>9</v>
      </c>
      <c r="G15" s="15" t="s">
        <v>13</v>
      </c>
      <c r="H15" s="8" t="s">
        <v>11</v>
      </c>
      <c r="I15" s="8" t="s">
        <v>11</v>
      </c>
      <c r="J15" s="8" t="s">
        <v>11</v>
      </c>
      <c r="K15" s="8" t="s">
        <v>11</v>
      </c>
      <c r="L15" s="8" t="s">
        <v>11</v>
      </c>
      <c r="M15" s="8" t="s">
        <v>11</v>
      </c>
      <c r="N15" s="8" t="s">
        <v>10</v>
      </c>
      <c r="O15" s="8" t="s">
        <v>11</v>
      </c>
      <c r="P15" s="8" t="s">
        <v>9</v>
      </c>
      <c r="Q15" s="8" t="s">
        <v>10</v>
      </c>
      <c r="R15" s="8" t="s">
        <v>11</v>
      </c>
      <c r="S15" s="8" t="s">
        <v>11</v>
      </c>
      <c r="T15" s="8" t="s">
        <v>11</v>
      </c>
      <c r="U15" s="8" t="s">
        <v>9</v>
      </c>
      <c r="V15" s="8" t="s">
        <v>11</v>
      </c>
      <c r="W15" s="8" t="s">
        <v>11</v>
      </c>
      <c r="X15" s="8" t="s">
        <v>11</v>
      </c>
      <c r="Y15" s="8" t="s">
        <v>11</v>
      </c>
      <c r="Z15" s="8" t="s">
        <v>13</v>
      </c>
      <c r="AA15" s="8" t="s">
        <v>11</v>
      </c>
      <c r="AB15" s="8" t="s">
        <v>11</v>
      </c>
      <c r="AC15" s="8" t="s">
        <v>152</v>
      </c>
      <c r="AD15" s="8" t="s">
        <v>10</v>
      </c>
      <c r="AE15" s="8" t="s">
        <v>11</v>
      </c>
      <c r="AF15" s="8" t="s">
        <v>14</v>
      </c>
      <c r="AG15" s="8" t="s">
        <v>10</v>
      </c>
      <c r="AH15" s="8" t="s">
        <v>11</v>
      </c>
      <c r="AI15" s="8" t="s">
        <v>137</v>
      </c>
      <c r="AJ15" s="8" t="s">
        <v>11</v>
      </c>
      <c r="AK15" s="8" t="s">
        <v>11</v>
      </c>
      <c r="AL15" s="8" t="s">
        <v>137</v>
      </c>
      <c r="AM15" s="8" t="s">
        <v>138</v>
      </c>
      <c r="AN15" s="8" t="s">
        <v>9</v>
      </c>
      <c r="AO15" s="8" t="s">
        <v>11</v>
      </c>
      <c r="AP15" s="8" t="s">
        <v>11</v>
      </c>
      <c r="AQ15" s="8" t="s">
        <v>11</v>
      </c>
      <c r="AR15" s="8" t="s">
        <v>11</v>
      </c>
      <c r="AS15" s="8" t="s">
        <v>14</v>
      </c>
      <c r="AT15" s="8" t="s">
        <v>41</v>
      </c>
      <c r="AU15" s="8" t="s">
        <v>11</v>
      </c>
      <c r="AV15" s="8" t="s">
        <v>11</v>
      </c>
      <c r="AW15" s="8" t="s">
        <v>10</v>
      </c>
      <c r="AX15" s="8" t="s">
        <v>12</v>
      </c>
      <c r="AY15" s="8" t="s">
        <v>14</v>
      </c>
      <c r="AZ15" s="8" t="s">
        <v>11</v>
      </c>
      <c r="BA15" s="8" t="s">
        <v>11</v>
      </c>
      <c r="BB15" s="8" t="s">
        <v>14</v>
      </c>
      <c r="BC15" s="15" t="s">
        <v>43</v>
      </c>
      <c r="BD15" s="17"/>
      <c r="BE15" s="17"/>
    </row>
    <row r="16" spans="1:156" s="16" customFormat="1">
      <c r="A16" s="82">
        <v>2023</v>
      </c>
      <c r="B16" s="31" t="s">
        <v>53</v>
      </c>
      <c r="C16" s="3" t="s">
        <v>36</v>
      </c>
      <c r="D16" s="47">
        <v>4.2250000000000003E-2</v>
      </c>
      <c r="E16" s="13">
        <v>0.04</v>
      </c>
      <c r="F16" s="15" t="s">
        <v>138</v>
      </c>
      <c r="G16" s="49">
        <v>5.6000000000000001E-2</v>
      </c>
      <c r="H16" s="49">
        <v>6.5000000000000002E-2</v>
      </c>
      <c r="I16" s="12">
        <v>7.2499999999999995E-2</v>
      </c>
      <c r="J16" s="12">
        <v>2.9000000000000001E-2</v>
      </c>
      <c r="K16" s="12">
        <v>6.3500000000000001E-2</v>
      </c>
      <c r="L16" s="48" t="s">
        <v>138</v>
      </c>
      <c r="M16" s="78">
        <v>0.06</v>
      </c>
      <c r="N16" s="13">
        <v>0.06</v>
      </c>
      <c r="O16" s="13">
        <v>0.04</v>
      </c>
      <c r="P16" s="13">
        <v>0.04</v>
      </c>
      <c r="Q16" s="13">
        <v>0.06</v>
      </c>
      <c r="R16" s="12">
        <v>6.25E-2</v>
      </c>
      <c r="S16" s="13">
        <v>7.0000000000000007E-2</v>
      </c>
      <c r="T16" s="13">
        <v>0.06</v>
      </c>
      <c r="U16" s="49">
        <v>6.5000000000000002E-2</v>
      </c>
      <c r="V16" s="13">
        <v>0.06</v>
      </c>
      <c r="W16" s="12">
        <v>4.4499999999999998E-2</v>
      </c>
      <c r="X16" s="49">
        <v>5.5E-2</v>
      </c>
      <c r="Y16" s="13">
        <v>0.06</v>
      </c>
      <c r="Z16" s="12">
        <v>6.25E-2</v>
      </c>
      <c r="AA16" s="13">
        <v>0.06</v>
      </c>
      <c r="AB16" s="61">
        <v>6.8750000000000006E-2</v>
      </c>
      <c r="AC16" s="13">
        <v>7.0000000000000007E-2</v>
      </c>
      <c r="AD16" s="48" t="s">
        <v>138</v>
      </c>
      <c r="AE16" s="49">
        <v>5.5E-2</v>
      </c>
      <c r="AF16" s="12">
        <v>6.8500000000000005E-2</v>
      </c>
      <c r="AG16" s="15" t="s">
        <v>138</v>
      </c>
      <c r="AH16" s="61">
        <v>6.6250000000000003E-2</v>
      </c>
      <c r="AI16" s="13">
        <v>0.05</v>
      </c>
      <c r="AJ16" s="13">
        <v>0.04</v>
      </c>
      <c r="AK16" s="12">
        <v>4.7500000000000001E-2</v>
      </c>
      <c r="AL16" s="13">
        <v>0.05</v>
      </c>
      <c r="AM16" s="12">
        <v>5.7500000000000002E-2</v>
      </c>
      <c r="AN16" s="49">
        <v>4.4999999999999998E-2</v>
      </c>
      <c r="AO16" s="15" t="s">
        <v>138</v>
      </c>
      <c r="AP16" s="13">
        <v>0.06</v>
      </c>
      <c r="AQ16" s="13">
        <v>7.0000000000000007E-2</v>
      </c>
      <c r="AR16" s="13">
        <v>0.06</v>
      </c>
      <c r="AS16" s="49">
        <v>4.4999999999999998E-2</v>
      </c>
      <c r="AT16" s="13">
        <v>7.0000000000000007E-2</v>
      </c>
      <c r="AU16" s="12">
        <v>6.25E-2</v>
      </c>
      <c r="AV16" s="49">
        <v>6.0999999999999999E-2</v>
      </c>
      <c r="AW16" s="13">
        <v>0.06</v>
      </c>
      <c r="AX16" s="49">
        <v>5.2999999999999999E-2</v>
      </c>
      <c r="AY16" s="49">
        <v>6.5000000000000002E-2</v>
      </c>
      <c r="AZ16" s="13">
        <v>0.06</v>
      </c>
      <c r="BA16" s="13">
        <v>0.05</v>
      </c>
      <c r="BB16" s="13">
        <v>0.04</v>
      </c>
      <c r="BC16" s="15" t="s">
        <v>43</v>
      </c>
      <c r="BD16" s="17"/>
      <c r="BE16" s="17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</row>
    <row r="17" spans="1:106" s="16" customFormat="1">
      <c r="A17" s="82">
        <v>2023</v>
      </c>
      <c r="B17" s="31" t="s">
        <v>15</v>
      </c>
      <c r="C17" s="3" t="s">
        <v>36</v>
      </c>
      <c r="D17" s="62" t="s">
        <v>138</v>
      </c>
      <c r="E17" s="49" t="s">
        <v>145</v>
      </c>
      <c r="F17" s="49" t="s">
        <v>138</v>
      </c>
      <c r="G17" s="49">
        <v>0.01</v>
      </c>
      <c r="H17" s="49">
        <v>0.02</v>
      </c>
      <c r="I17" s="49" t="s">
        <v>138</v>
      </c>
      <c r="J17" s="49">
        <v>0.04</v>
      </c>
      <c r="K17" s="49" t="s">
        <v>138</v>
      </c>
      <c r="L17" s="49" t="s">
        <v>138</v>
      </c>
      <c r="M17" s="50" t="s">
        <v>138</v>
      </c>
      <c r="N17" s="49">
        <v>2.5000000000000001E-2</v>
      </c>
      <c r="O17" s="49" t="s">
        <v>154</v>
      </c>
      <c r="P17" s="49" t="s">
        <v>138</v>
      </c>
      <c r="Q17" s="49" t="s">
        <v>138</v>
      </c>
      <c r="R17" s="12">
        <v>1.7500000000000002E-2</v>
      </c>
      <c r="S17" s="12">
        <v>7.3000000000000001E-3</v>
      </c>
      <c r="T17" s="49" t="s">
        <v>138</v>
      </c>
      <c r="U17" s="49" t="s">
        <v>138</v>
      </c>
      <c r="V17" s="49" t="s">
        <v>146</v>
      </c>
      <c r="W17" s="12">
        <v>8.3999999999999995E-3</v>
      </c>
      <c r="X17" s="49" t="s">
        <v>138</v>
      </c>
      <c r="Y17" s="49" t="s">
        <v>149</v>
      </c>
      <c r="Z17" s="49" t="s">
        <v>138</v>
      </c>
      <c r="AA17" s="49">
        <v>5.0000000000000001E-3</v>
      </c>
      <c r="AB17" s="49" t="s">
        <v>138</v>
      </c>
      <c r="AC17" s="49">
        <v>0.02</v>
      </c>
      <c r="AD17" s="49" t="s">
        <v>138</v>
      </c>
      <c r="AE17" s="49">
        <v>2.5000000000000001E-2</v>
      </c>
      <c r="AF17" s="12">
        <v>2.5000000000000001E-3</v>
      </c>
      <c r="AG17" s="49" t="s">
        <v>138</v>
      </c>
      <c r="AH17" s="49" t="s">
        <v>138</v>
      </c>
      <c r="AI17" s="49" t="s">
        <v>138</v>
      </c>
      <c r="AJ17" s="49">
        <v>0.05</v>
      </c>
      <c r="AK17" s="49" t="s">
        <v>138</v>
      </c>
      <c r="AL17" s="49">
        <v>1.4999999999999999E-2</v>
      </c>
      <c r="AM17" s="12">
        <v>7.4999999999999997E-3</v>
      </c>
      <c r="AN17" s="49" t="s">
        <v>138</v>
      </c>
      <c r="AO17" s="49" t="s">
        <v>138</v>
      </c>
      <c r="AP17" s="49">
        <v>0.01</v>
      </c>
      <c r="AQ17" s="49" t="s">
        <v>138</v>
      </c>
      <c r="AR17" s="49" t="s">
        <v>147</v>
      </c>
      <c r="AS17" s="49" t="s">
        <v>150</v>
      </c>
      <c r="AT17" s="49" t="s">
        <v>282</v>
      </c>
      <c r="AU17" s="49">
        <v>5.0000000000000001E-3</v>
      </c>
      <c r="AV17" s="12">
        <v>1.3100000000000001E-2</v>
      </c>
      <c r="AW17" s="49" t="s">
        <v>138</v>
      </c>
      <c r="AX17" s="49" t="s">
        <v>155</v>
      </c>
      <c r="AY17" s="49" t="s">
        <v>138</v>
      </c>
      <c r="AZ17" s="49" t="s">
        <v>138</v>
      </c>
      <c r="BA17" s="49">
        <v>5.0000000000000001E-3</v>
      </c>
      <c r="BB17" s="49" t="s">
        <v>148</v>
      </c>
      <c r="BC17" s="15" t="s">
        <v>43</v>
      </c>
      <c r="BD17" s="17"/>
      <c r="BE17" s="17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</row>
    <row r="18" spans="1:106" s="51" customFormat="1" ht="16.05" customHeight="1">
      <c r="A18" s="82">
        <v>2022</v>
      </c>
      <c r="B18" s="44" t="s">
        <v>76</v>
      </c>
      <c r="C18" s="45" t="s">
        <v>36</v>
      </c>
      <c r="D18" s="93">
        <v>2733.43</v>
      </c>
      <c r="E18" s="93">
        <v>3217.2</v>
      </c>
      <c r="F18" s="93">
        <v>3309.78</v>
      </c>
      <c r="G18" s="93">
        <v>3309.74</v>
      </c>
      <c r="H18" s="93">
        <v>4192.2299999999996</v>
      </c>
      <c r="I18" s="93">
        <v>7195.3</v>
      </c>
      <c r="J18" s="93">
        <v>3717.68</v>
      </c>
      <c r="K18" s="93">
        <v>6198.49</v>
      </c>
      <c r="L18" s="93">
        <v>6197</v>
      </c>
      <c r="M18" s="93">
        <v>15196.42</v>
      </c>
      <c r="N18" s="93">
        <v>2662.96</v>
      </c>
      <c r="O18" s="93">
        <v>3109.54</v>
      </c>
      <c r="P18" s="93">
        <v>7137.92</v>
      </c>
      <c r="Q18" s="93">
        <v>3976.21</v>
      </c>
      <c r="R18" s="93">
        <v>4973.04</v>
      </c>
      <c r="S18" s="93">
        <v>4281.99</v>
      </c>
      <c r="T18" s="93">
        <v>4033.41</v>
      </c>
      <c r="U18" s="93">
        <v>4287.49</v>
      </c>
      <c r="V18" s="93">
        <v>3667.08</v>
      </c>
      <c r="W18" s="93">
        <v>3155.39</v>
      </c>
      <c r="X18" s="93">
        <v>4647.96</v>
      </c>
      <c r="Y18" s="93">
        <v>4762.79</v>
      </c>
      <c r="Z18" s="93">
        <v>6229.18</v>
      </c>
      <c r="AA18" s="93">
        <v>3693.1</v>
      </c>
      <c r="AB18" s="93">
        <v>6106.5</v>
      </c>
      <c r="AC18" s="93">
        <v>3463.54</v>
      </c>
      <c r="AD18" s="93">
        <v>4117.1400000000003</v>
      </c>
      <c r="AE18" s="93">
        <v>3798.93</v>
      </c>
      <c r="AF18" s="93">
        <v>3798.89</v>
      </c>
      <c r="AG18" s="93">
        <v>2507.11</v>
      </c>
      <c r="AH18" s="93">
        <v>5697.87</v>
      </c>
      <c r="AI18" s="93">
        <v>4070.33</v>
      </c>
      <c r="AJ18" s="93">
        <v>5995.99</v>
      </c>
      <c r="AK18" s="93">
        <v>3594.18</v>
      </c>
      <c r="AL18" s="93">
        <v>6866.76</v>
      </c>
      <c r="AM18" s="93">
        <v>3180.4</v>
      </c>
      <c r="AN18" s="93">
        <v>3280.76</v>
      </c>
      <c r="AO18" s="93">
        <v>4454.1000000000004</v>
      </c>
      <c r="AP18" s="93">
        <v>4138.1400000000003</v>
      </c>
      <c r="AQ18" s="93">
        <v>4384.9799999999996</v>
      </c>
      <c r="AR18" s="93">
        <v>3038.64</v>
      </c>
      <c r="AS18" s="93">
        <v>2720.31</v>
      </c>
      <c r="AT18" s="93">
        <v>3212.16</v>
      </c>
      <c r="AU18" s="93">
        <v>2739.3</v>
      </c>
      <c r="AV18" s="93">
        <v>4077.73</v>
      </c>
      <c r="AW18" s="93">
        <v>6823.13</v>
      </c>
      <c r="AX18" s="93">
        <v>4232.68</v>
      </c>
      <c r="AY18" s="93">
        <v>4633.0600000000004</v>
      </c>
      <c r="AZ18" s="93">
        <v>3979.37</v>
      </c>
      <c r="BA18" s="93">
        <v>3965.01</v>
      </c>
      <c r="BB18" s="93">
        <v>4198.62</v>
      </c>
      <c r="BC18" s="15" t="s">
        <v>43</v>
      </c>
      <c r="BD18" s="55"/>
      <c r="BE18" s="55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</row>
    <row r="19" spans="1:106" s="16" customFormat="1">
      <c r="A19" s="82">
        <v>2022</v>
      </c>
      <c r="B19" s="31" t="s">
        <v>16</v>
      </c>
      <c r="C19" s="3" t="s">
        <v>36</v>
      </c>
      <c r="D19" s="52">
        <v>6.4084291943113234</v>
      </c>
      <c r="E19" s="52">
        <v>97.698872907690046</v>
      </c>
      <c r="F19" s="52">
        <v>170.6950679064264</v>
      </c>
      <c r="G19" s="52">
        <v>170.51398406646811</v>
      </c>
      <c r="H19" s="52">
        <v>432.7984589102378</v>
      </c>
      <c r="I19" s="52">
        <v>76.510487929824691</v>
      </c>
      <c r="J19" s="52" t="s">
        <v>138</v>
      </c>
      <c r="K19" s="52" t="s">
        <v>138</v>
      </c>
      <c r="L19" s="52" t="s">
        <v>138</v>
      </c>
      <c r="M19" s="52">
        <v>4312.8982752384254</v>
      </c>
      <c r="N19" s="52" t="s">
        <v>138</v>
      </c>
      <c r="O19" s="52">
        <v>73.267945131970706</v>
      </c>
      <c r="P19" s="52" t="s">
        <v>138</v>
      </c>
      <c r="Q19" s="52" t="s">
        <v>138</v>
      </c>
      <c r="R19" s="52">
        <v>5.4677177740447647</v>
      </c>
      <c r="S19" s="52">
        <v>2.3266374819864137</v>
      </c>
      <c r="T19" s="52">
        <v>0.65926848693507956</v>
      </c>
      <c r="U19" s="52">
        <v>286.60095670973561</v>
      </c>
      <c r="V19" s="52">
        <v>160.76355569541985</v>
      </c>
      <c r="W19" s="52">
        <v>20.665581611074451</v>
      </c>
      <c r="X19" s="52">
        <v>32.499602985548677</v>
      </c>
      <c r="Y19" s="52">
        <v>150.99129554590198</v>
      </c>
      <c r="Z19" s="52">
        <v>1.8613647086053313</v>
      </c>
      <c r="AA19" s="52">
        <v>252.65920365855956</v>
      </c>
      <c r="AB19" s="52">
        <v>135.35982049904288</v>
      </c>
      <c r="AC19" s="52">
        <v>9.8722575786795979</v>
      </c>
      <c r="AD19" s="52">
        <v>320.46894244821516</v>
      </c>
      <c r="AE19" s="52">
        <v>6.1994295508513292E-2</v>
      </c>
      <c r="AF19" s="52">
        <v>440.38464685320406</v>
      </c>
      <c r="AG19" s="52">
        <v>291.37899028906327</v>
      </c>
      <c r="AH19" s="52">
        <v>0.5471998172257595</v>
      </c>
      <c r="AI19" s="52">
        <v>55.165652160746191</v>
      </c>
      <c r="AJ19" s="52" t="s">
        <v>138</v>
      </c>
      <c r="AK19" s="52" t="s">
        <v>138</v>
      </c>
      <c r="AL19" s="52">
        <v>6.8295474815241617</v>
      </c>
      <c r="AM19" s="52" t="s">
        <v>138</v>
      </c>
      <c r="AN19" s="52" t="s">
        <v>138</v>
      </c>
      <c r="AO19" s="52">
        <v>5.3969954272703928</v>
      </c>
      <c r="AP19" s="52">
        <v>3.0626715617196658</v>
      </c>
      <c r="AQ19" s="52">
        <v>3.780626733739648</v>
      </c>
      <c r="AR19" s="52">
        <v>16.460917034948853</v>
      </c>
      <c r="AS19" s="52" t="s">
        <v>138</v>
      </c>
      <c r="AT19" s="52" t="s">
        <v>138</v>
      </c>
      <c r="AU19" s="52" t="s">
        <v>138</v>
      </c>
      <c r="AV19" s="52" t="s">
        <v>138</v>
      </c>
      <c r="AW19" s="52">
        <v>1909.5468145345747</v>
      </c>
      <c r="AX19" s="52">
        <v>6.3005988632159013</v>
      </c>
      <c r="AY19" s="52">
        <v>565.10710671986101</v>
      </c>
      <c r="AZ19" s="52">
        <v>4.4548197454195577</v>
      </c>
      <c r="BA19" s="52">
        <v>15.076353334275767</v>
      </c>
      <c r="BB19" s="52">
        <v>461.47362916916791</v>
      </c>
      <c r="BC19" s="15" t="s">
        <v>48</v>
      </c>
      <c r="BD19" s="17"/>
      <c r="BE19" s="17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</row>
    <row r="20" spans="1:106" s="54" customFormat="1" ht="16.2" customHeight="1">
      <c r="A20" s="82">
        <v>2022</v>
      </c>
      <c r="B20" s="42" t="s">
        <v>75</v>
      </c>
      <c r="C20" s="43" t="s">
        <v>36</v>
      </c>
      <c r="D20" s="52">
        <v>1046.0273517604605</v>
      </c>
      <c r="E20" s="52">
        <v>1486.0360924944071</v>
      </c>
      <c r="F20" s="52">
        <v>368.93439460838107</v>
      </c>
      <c r="G20" s="52">
        <v>1840.3063540764026</v>
      </c>
      <c r="H20" s="52">
        <v>2040.9953648448584</v>
      </c>
      <c r="I20" s="52">
        <v>1845.4453574953941</v>
      </c>
      <c r="J20" s="52">
        <v>1282.7232742332694</v>
      </c>
      <c r="K20" s="52">
        <v>2260.9590467168846</v>
      </c>
      <c r="L20" s="52">
        <v>632.90900592696755</v>
      </c>
      <c r="M20" s="52">
        <v>3241.2358980236768</v>
      </c>
      <c r="N20" s="52">
        <v>2113.5456550946706</v>
      </c>
      <c r="O20" s="52">
        <v>1045.1017678566127</v>
      </c>
      <c r="P20" s="52">
        <v>3921.666912003644</v>
      </c>
      <c r="Q20" s="52">
        <v>1853.9895917191714</v>
      </c>
      <c r="R20" s="52">
        <v>2055.7417116726456</v>
      </c>
      <c r="S20" s="52">
        <v>2207.1588372783581</v>
      </c>
      <c r="T20" s="52">
        <v>1814.4252944133714</v>
      </c>
      <c r="U20" s="52">
        <v>1886.0674463340313</v>
      </c>
      <c r="V20" s="52">
        <v>1710.5376182044231</v>
      </c>
      <c r="W20" s="52">
        <v>1686.4271396643444</v>
      </c>
      <c r="X20" s="52">
        <v>2146.9278299911934</v>
      </c>
      <c r="Y20" s="52">
        <v>1969.2630250492323</v>
      </c>
      <c r="Z20" s="52">
        <v>1685.4664597719786</v>
      </c>
      <c r="AA20" s="52">
        <v>1696.0128912241671</v>
      </c>
      <c r="AB20" s="52">
        <v>2115.0543694238281</v>
      </c>
      <c r="AC20" s="52">
        <v>2123.8044024316537</v>
      </c>
      <c r="AD20" s="52">
        <v>758.60453642328071</v>
      </c>
      <c r="AE20" s="52">
        <v>1669.349867855602</v>
      </c>
      <c r="AF20" s="52">
        <v>2782.5193248603109</v>
      </c>
      <c r="AG20" s="52">
        <v>676.16760235401875</v>
      </c>
      <c r="AH20" s="52">
        <v>2131.4538509619024</v>
      </c>
      <c r="AI20" s="52">
        <v>1981.2799052118348</v>
      </c>
      <c r="AJ20" s="52">
        <v>1586.778949859154</v>
      </c>
      <c r="AK20" s="52">
        <v>1526.1837748352109</v>
      </c>
      <c r="AL20" s="52">
        <v>2035.6671256485311</v>
      </c>
      <c r="AM20" s="52">
        <v>2042.7053013858897</v>
      </c>
      <c r="AN20" s="52">
        <v>1330.4614657445643</v>
      </c>
      <c r="AO20" s="52">
        <v>627.69292595970364</v>
      </c>
      <c r="AP20" s="52">
        <v>1986.0155035365381</v>
      </c>
      <c r="AQ20" s="52">
        <v>2153.62601875776</v>
      </c>
      <c r="AR20" s="52">
        <v>1322.9703212450456</v>
      </c>
      <c r="AS20" s="52">
        <v>2271.9284169245921</v>
      </c>
      <c r="AT20" s="52">
        <v>2352.0358331942343</v>
      </c>
      <c r="AU20" s="52">
        <v>2228.3871378519812</v>
      </c>
      <c r="AV20" s="52">
        <v>1642.5103525792713</v>
      </c>
      <c r="AW20" s="52">
        <v>2149.9836183128718</v>
      </c>
      <c r="AX20" s="52">
        <v>1489.1633315556567</v>
      </c>
      <c r="AY20" s="52">
        <v>3434.4348791502875</v>
      </c>
      <c r="AZ20" s="52">
        <v>1803.2133513899623</v>
      </c>
      <c r="BA20" s="52">
        <v>1676.2636615557403</v>
      </c>
      <c r="BB20" s="52">
        <v>2025.7748361229555</v>
      </c>
      <c r="BC20" s="52" t="s">
        <v>48</v>
      </c>
    </row>
    <row r="21" spans="1:106" s="52" customFormat="1">
      <c r="A21" s="82">
        <v>2022</v>
      </c>
      <c r="B21" s="42" t="s">
        <v>77</v>
      </c>
      <c r="C21" s="43" t="s">
        <v>36</v>
      </c>
      <c r="D21" s="52">
        <v>1447.5110461273848</v>
      </c>
      <c r="E21" s="52">
        <v>1199.9814358484409</v>
      </c>
      <c r="F21" s="52" t="s">
        <v>138</v>
      </c>
      <c r="G21" s="52">
        <v>1023.1930195644986</v>
      </c>
      <c r="H21" s="52">
        <v>1220.723283831921</v>
      </c>
      <c r="I21" s="52">
        <v>3745.6438286866328</v>
      </c>
      <c r="J21" s="52">
        <v>2001.0525818306601</v>
      </c>
      <c r="K21" s="52">
        <v>2719.4447087244102</v>
      </c>
      <c r="L21" s="52">
        <v>2361.5990243480924</v>
      </c>
      <c r="M21" s="52">
        <v>4639.7396260510895</v>
      </c>
      <c r="N21" s="52" t="s">
        <v>138</v>
      </c>
      <c r="O21" s="52">
        <v>1675.7127085472243</v>
      </c>
      <c r="P21" s="52">
        <v>2610.6557718532754</v>
      </c>
      <c r="Q21" s="52">
        <v>1338.0649014225132</v>
      </c>
      <c r="R21" s="52">
        <v>1803.9563879665859</v>
      </c>
      <c r="S21" s="52">
        <v>1719.4458335290735</v>
      </c>
      <c r="T21" s="52">
        <v>1554.3185679063727</v>
      </c>
      <c r="U21" s="52">
        <v>1646.5383109476875</v>
      </c>
      <c r="V21" s="52">
        <v>1369.7476458842589</v>
      </c>
      <c r="W21" s="52">
        <v>975.70214722930666</v>
      </c>
      <c r="X21" s="52">
        <v>1870.2289690617465</v>
      </c>
      <c r="Y21" s="52">
        <v>1983.6654414030945</v>
      </c>
      <c r="Z21" s="52">
        <v>3494.699636521133</v>
      </c>
      <c r="AA21" s="52">
        <v>1283.6027459527315</v>
      </c>
      <c r="AB21" s="52">
        <v>2646.5272064009137</v>
      </c>
      <c r="AC21" s="52">
        <v>863.17612209559206</v>
      </c>
      <c r="AD21" s="52">
        <v>2125.8154349535607</v>
      </c>
      <c r="AE21" s="52">
        <v>1646.147232386633</v>
      </c>
      <c r="AF21" s="52" t="s">
        <v>138</v>
      </c>
      <c r="AG21" s="52">
        <v>110.10363158502069</v>
      </c>
      <c r="AH21" s="52">
        <v>2227.4851514824654</v>
      </c>
      <c r="AI21" s="52">
        <v>615.65225538293816</v>
      </c>
      <c r="AJ21" s="52">
        <v>3567.4303663167498</v>
      </c>
      <c r="AK21" s="52">
        <v>1651.7477892504262</v>
      </c>
      <c r="AL21" s="52">
        <v>606.88909107474899</v>
      </c>
      <c r="AM21" s="52">
        <v>956.69772980024425</v>
      </c>
      <c r="AN21" s="52">
        <v>1034.3320563212101</v>
      </c>
      <c r="AO21" s="52">
        <v>2776.5343431120268</v>
      </c>
      <c r="AP21" s="52">
        <v>1339.9620937637412</v>
      </c>
      <c r="AQ21" s="52">
        <v>1772.8286768080723</v>
      </c>
      <c r="AR21" s="52">
        <v>1297.616870674743</v>
      </c>
      <c r="AS21" s="52" t="s">
        <v>138</v>
      </c>
      <c r="AT21" s="52">
        <v>1.3444255055670986</v>
      </c>
      <c r="AU21" s="52" t="e">
        <v>#VALUE!</v>
      </c>
      <c r="AV21" s="52">
        <v>2015.0162683388546</v>
      </c>
      <c r="AW21" s="52">
        <v>1960.0827738832634</v>
      </c>
      <c r="AX21" s="52">
        <v>2272.4107310557961</v>
      </c>
      <c r="AY21" s="52" t="s">
        <v>138</v>
      </c>
      <c r="AZ21" s="52">
        <v>1409.920029563599</v>
      </c>
      <c r="BA21" s="52">
        <v>1526.5061461621212</v>
      </c>
      <c r="BB21" s="52" t="s">
        <v>138</v>
      </c>
      <c r="BC21" s="52" t="s">
        <v>48</v>
      </c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</row>
    <row r="22" spans="1:106" s="53" customFormat="1">
      <c r="A22" s="82">
        <v>2022</v>
      </c>
      <c r="B22" s="42" t="s">
        <v>70</v>
      </c>
      <c r="C22" s="43" t="s">
        <v>36</v>
      </c>
      <c r="D22" s="94">
        <v>121.71806958190224</v>
      </c>
      <c r="E22" s="52">
        <v>288.4376473110753</v>
      </c>
      <c r="F22" s="52">
        <v>563.22870077414552</v>
      </c>
      <c r="G22" s="52">
        <v>158.0972761022704</v>
      </c>
      <c r="H22" s="52">
        <v>271.43845441856661</v>
      </c>
      <c r="I22" s="52">
        <v>1178.7414197246778</v>
      </c>
      <c r="J22" s="52">
        <v>258.30464290129703</v>
      </c>
      <c r="K22" s="52">
        <v>961.74485446906613</v>
      </c>
      <c r="L22" s="52">
        <v>489.87329093987017</v>
      </c>
      <c r="M22" s="52">
        <v>1475.6156194598714</v>
      </c>
      <c r="N22" s="52">
        <v>169.96179290794987</v>
      </c>
      <c r="O22" s="52">
        <v>229.97448152072835</v>
      </c>
      <c r="P22" s="52">
        <v>218.63204730467243</v>
      </c>
      <c r="Q22" s="52">
        <v>536.84130182415663</v>
      </c>
      <c r="R22" s="52">
        <v>765.35236915626979</v>
      </c>
      <c r="S22" s="52">
        <v>225.30874631587682</v>
      </c>
      <c r="T22" s="52">
        <v>268.75782881328234</v>
      </c>
      <c r="U22" s="52">
        <v>295.61377525832864</v>
      </c>
      <c r="V22" s="52">
        <v>258.92946184991723</v>
      </c>
      <c r="W22" s="52">
        <v>226.55215706539155</v>
      </c>
      <c r="X22" s="52">
        <v>300.15591840270258</v>
      </c>
      <c r="Y22" s="52">
        <v>347.45500968423238</v>
      </c>
      <c r="Z22" s="52">
        <v>658.98383465764834</v>
      </c>
      <c r="AA22" s="52">
        <v>178.82009102349156</v>
      </c>
      <c r="AB22" s="52">
        <v>827.30414133951263</v>
      </c>
      <c r="AC22" s="52">
        <v>241.73646973511057</v>
      </c>
      <c r="AD22" s="52">
        <v>259.33436462198995</v>
      </c>
      <c r="AE22" s="52">
        <v>363.40497062130987</v>
      </c>
      <c r="AF22" s="52" t="s">
        <v>138</v>
      </c>
      <c r="AG22" s="52">
        <v>869.39008665948506</v>
      </c>
      <c r="AH22" s="52">
        <v>935.04971388079014</v>
      </c>
      <c r="AI22" s="52">
        <v>146.72528466733291</v>
      </c>
      <c r="AJ22" s="52">
        <v>395.42538449798957</v>
      </c>
      <c r="AK22" s="52">
        <v>152.45566093119405</v>
      </c>
      <c r="AL22" s="52">
        <v>294.12610152439299</v>
      </c>
      <c r="AM22" s="52">
        <v>6.1330081903304662E-2</v>
      </c>
      <c r="AN22" s="52">
        <v>201.92372754863425</v>
      </c>
      <c r="AO22" s="52">
        <v>351.16176670706631</v>
      </c>
      <c r="AP22" s="52">
        <v>385.99475115957375</v>
      </c>
      <c r="AQ22" s="52">
        <v>265.87817513216191</v>
      </c>
      <c r="AR22" s="52">
        <v>227.94992043741814</v>
      </c>
      <c r="AS22" s="52">
        <v>67.945009144625772</v>
      </c>
      <c r="AT22" s="52">
        <v>425.3514119800509</v>
      </c>
      <c r="AU22" s="52" t="e">
        <v>#VALUE!</v>
      </c>
      <c r="AV22" s="52">
        <v>276.70403454803596</v>
      </c>
      <c r="AW22" s="52">
        <v>371.52739141723231</v>
      </c>
      <c r="AX22" s="52">
        <v>227.86547866736208</v>
      </c>
      <c r="AY22" s="52" t="s">
        <v>138</v>
      </c>
      <c r="AZ22" s="52">
        <v>206.35707509649856</v>
      </c>
      <c r="BA22" s="52">
        <v>496.74698801314679</v>
      </c>
      <c r="BB22" s="52" t="s">
        <v>138</v>
      </c>
      <c r="BC22" s="52" t="s">
        <v>48</v>
      </c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</row>
    <row r="23" spans="1:106" s="16" customFormat="1" ht="16.05" customHeight="1">
      <c r="A23" s="82">
        <v>2023</v>
      </c>
      <c r="B23" s="31" t="s">
        <v>78</v>
      </c>
      <c r="C23" s="3" t="s">
        <v>36</v>
      </c>
      <c r="D23" s="8">
        <v>22.47</v>
      </c>
      <c r="E23" s="8">
        <v>28</v>
      </c>
      <c r="F23" s="8">
        <v>8.9499999999999993</v>
      </c>
      <c r="G23" s="8">
        <v>19</v>
      </c>
      <c r="H23" s="8">
        <v>24.9</v>
      </c>
      <c r="I23" s="8">
        <v>62.9</v>
      </c>
      <c r="J23" s="8">
        <v>22</v>
      </c>
      <c r="K23" s="8">
        <v>5</v>
      </c>
      <c r="L23" s="8">
        <v>23</v>
      </c>
      <c r="M23" s="8">
        <v>34.200000000000003</v>
      </c>
      <c r="N23" s="8">
        <v>35.225000000000001</v>
      </c>
      <c r="O23" s="8">
        <v>31.2</v>
      </c>
      <c r="P23" s="8">
        <v>16</v>
      </c>
      <c r="Q23" s="8">
        <v>33</v>
      </c>
      <c r="R23" s="8">
        <v>43.4</v>
      </c>
      <c r="S23" s="8">
        <v>33</v>
      </c>
      <c r="T23" s="8">
        <v>30</v>
      </c>
      <c r="U23" s="8">
        <v>24.03</v>
      </c>
      <c r="V23" s="8">
        <v>26</v>
      </c>
      <c r="W23" s="8">
        <v>20.125</v>
      </c>
      <c r="X23" s="8">
        <v>30</v>
      </c>
      <c r="Y23" s="8">
        <v>42.7</v>
      </c>
      <c r="Z23" s="8">
        <v>24</v>
      </c>
      <c r="AA23" s="8">
        <v>28.6</v>
      </c>
      <c r="AB23" s="8">
        <v>28.6</v>
      </c>
      <c r="AC23" s="8">
        <v>18.399999999999999</v>
      </c>
      <c r="AD23" s="8">
        <v>33</v>
      </c>
      <c r="AE23" s="8">
        <v>29.9</v>
      </c>
      <c r="AF23" s="8">
        <v>23.805</v>
      </c>
      <c r="AG23" s="8">
        <v>23.824999999999999</v>
      </c>
      <c r="AH23" s="8">
        <v>41.4</v>
      </c>
      <c r="AI23" s="8">
        <v>18.875</v>
      </c>
      <c r="AJ23" s="8">
        <v>26.15</v>
      </c>
      <c r="AK23" s="8">
        <v>40.75</v>
      </c>
      <c r="AL23" s="8">
        <v>23</v>
      </c>
      <c r="AM23" s="8">
        <v>38.5</v>
      </c>
      <c r="AN23" s="8">
        <v>19</v>
      </c>
      <c r="AO23" s="8">
        <v>38</v>
      </c>
      <c r="AP23" s="8">
        <v>57.6</v>
      </c>
      <c r="AQ23" s="8">
        <v>35</v>
      </c>
      <c r="AR23" s="8">
        <v>28.75</v>
      </c>
      <c r="AS23" s="8">
        <v>30</v>
      </c>
      <c r="AT23" s="8">
        <v>27.4</v>
      </c>
      <c r="AU23" s="8">
        <v>20</v>
      </c>
      <c r="AV23" s="8">
        <v>36.4</v>
      </c>
      <c r="AW23" s="8">
        <v>33</v>
      </c>
      <c r="AX23" s="8">
        <v>28</v>
      </c>
      <c r="AY23" s="8">
        <v>49.4</v>
      </c>
      <c r="AZ23" s="8">
        <v>37.200000000000003</v>
      </c>
      <c r="BA23" s="8">
        <v>32.9</v>
      </c>
      <c r="BB23" s="8">
        <v>24</v>
      </c>
      <c r="BC23" s="15" t="s">
        <v>43</v>
      </c>
      <c r="BD23" s="17"/>
      <c r="BE23" s="17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</row>
    <row r="24" spans="1:106" s="16" customFormat="1" ht="16.05" customHeight="1">
      <c r="A24" s="82">
        <v>2023</v>
      </c>
      <c r="B24" s="31" t="s">
        <v>79</v>
      </c>
      <c r="C24" s="3" t="s">
        <v>36</v>
      </c>
      <c r="D24" s="8">
        <v>22.47</v>
      </c>
      <c r="E24" s="8">
        <v>29</v>
      </c>
      <c r="F24" s="8">
        <v>8.9499999999999993</v>
      </c>
      <c r="G24" s="8">
        <v>27</v>
      </c>
      <c r="H24" s="8">
        <v>28.7</v>
      </c>
      <c r="I24" s="8">
        <v>88</v>
      </c>
      <c r="J24" s="8">
        <v>20.5</v>
      </c>
      <c r="K24" s="8">
        <v>49.2</v>
      </c>
      <c r="L24" s="8">
        <v>22</v>
      </c>
      <c r="M24" s="8">
        <v>34.200000000000003</v>
      </c>
      <c r="N24" s="8">
        <v>36.1</v>
      </c>
      <c r="O24" s="8">
        <v>35</v>
      </c>
      <c r="P24" s="8">
        <v>16</v>
      </c>
      <c r="Q24" s="8">
        <v>33</v>
      </c>
      <c r="R24" s="8">
        <v>49.9</v>
      </c>
      <c r="S24" s="8">
        <v>55</v>
      </c>
      <c r="T24" s="8">
        <v>32.5</v>
      </c>
      <c r="U24" s="8">
        <v>26.03</v>
      </c>
      <c r="V24" s="8">
        <v>23</v>
      </c>
      <c r="W24" s="8">
        <v>20.125</v>
      </c>
      <c r="X24" s="8">
        <v>31.2</v>
      </c>
      <c r="Y24" s="8">
        <v>43.45</v>
      </c>
      <c r="Z24" s="8">
        <v>24</v>
      </c>
      <c r="AA24" s="8">
        <v>28.6</v>
      </c>
      <c r="AB24" s="8">
        <v>28.6</v>
      </c>
      <c r="AC24" s="8">
        <v>18.399999999999999</v>
      </c>
      <c r="AD24" s="8">
        <v>29.3</v>
      </c>
      <c r="AE24" s="8">
        <v>29.3</v>
      </c>
      <c r="AF24" s="8">
        <v>27.75</v>
      </c>
      <c r="AG24" s="8">
        <v>23.824999999999999</v>
      </c>
      <c r="AH24" s="8">
        <v>48.4</v>
      </c>
      <c r="AI24" s="8">
        <v>22.875</v>
      </c>
      <c r="AJ24" s="8">
        <v>24.35</v>
      </c>
      <c r="AK24" s="8">
        <v>40.75</v>
      </c>
      <c r="AL24" s="8">
        <v>23</v>
      </c>
      <c r="AM24" s="8">
        <v>47</v>
      </c>
      <c r="AN24" s="8">
        <v>19</v>
      </c>
      <c r="AO24" s="8">
        <v>38</v>
      </c>
      <c r="AP24" s="8">
        <v>74.099999999999994</v>
      </c>
      <c r="AQ24" s="8">
        <v>35</v>
      </c>
      <c r="AR24" s="8">
        <v>28.75</v>
      </c>
      <c r="AS24" s="8">
        <v>30</v>
      </c>
      <c r="AT24" s="8">
        <v>28.4</v>
      </c>
      <c r="AU24" s="8">
        <v>20</v>
      </c>
      <c r="AV24" s="8">
        <v>36.4</v>
      </c>
      <c r="AW24" s="8">
        <v>32</v>
      </c>
      <c r="AX24" s="8">
        <v>28.9</v>
      </c>
      <c r="AY24" s="8">
        <v>49.4</v>
      </c>
      <c r="AZ24" s="8">
        <v>37.200000000000003</v>
      </c>
      <c r="BA24" s="8">
        <v>32.9</v>
      </c>
      <c r="BB24" s="8">
        <v>24</v>
      </c>
      <c r="BC24" s="15" t="s">
        <v>43</v>
      </c>
      <c r="BD24" s="17"/>
      <c r="BE24" s="17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</row>
    <row r="25" spans="1:106" s="16" customFormat="1">
      <c r="A25" s="82">
        <v>2021</v>
      </c>
      <c r="B25" s="31" t="s">
        <v>163</v>
      </c>
      <c r="C25" s="3" t="s">
        <v>36</v>
      </c>
      <c r="D25" s="46">
        <v>0.152</v>
      </c>
      <c r="E25" s="46">
        <v>0.13500000000000001</v>
      </c>
      <c r="F25" s="46">
        <v>9.0999999999999998E-2</v>
      </c>
      <c r="G25" s="46">
        <v>0.11799999999999999</v>
      </c>
      <c r="H25" s="46">
        <v>0.153</v>
      </c>
      <c r="I25" s="46">
        <v>0.19900000000000001</v>
      </c>
      <c r="J25" s="46">
        <v>0.21</v>
      </c>
      <c r="K25" s="46">
        <v>0.23899999999999999</v>
      </c>
      <c r="L25" s="46">
        <v>0.13100000000000001</v>
      </c>
      <c r="M25" s="46" t="s">
        <v>138</v>
      </c>
      <c r="N25" s="46">
        <v>0.16900000000000001</v>
      </c>
      <c r="O25" s="46">
        <v>0.17599999999999999</v>
      </c>
      <c r="P25" s="46">
        <v>0.14199999999999999</v>
      </c>
      <c r="Q25" s="46">
        <v>0.27600000000000002</v>
      </c>
      <c r="R25" s="46">
        <v>0.15</v>
      </c>
      <c r="S25" s="46">
        <v>0.20399999999999999</v>
      </c>
      <c r="T25" s="46">
        <v>0.13800000000000001</v>
      </c>
      <c r="U25" s="46">
        <v>0.157</v>
      </c>
      <c r="V25" s="46">
        <v>0.127</v>
      </c>
      <c r="W25" s="46">
        <v>0.122</v>
      </c>
      <c r="X25" s="46">
        <v>0.21099999999999999</v>
      </c>
      <c r="Y25" s="46">
        <v>0.188</v>
      </c>
      <c r="Z25" s="46">
        <v>0.21</v>
      </c>
      <c r="AA25" s="46">
        <v>0.25600000000000001</v>
      </c>
      <c r="AB25" s="46">
        <v>0.28100000000000003</v>
      </c>
      <c r="AC25" s="46">
        <v>0.14799999999999999</v>
      </c>
      <c r="AD25" s="46">
        <v>0.11</v>
      </c>
      <c r="AE25" s="46">
        <v>7.0999999999999994E-2</v>
      </c>
      <c r="AF25" s="46">
        <v>0.127</v>
      </c>
      <c r="AG25" s="46">
        <v>0.14299999999999999</v>
      </c>
      <c r="AH25" s="46">
        <v>0.14000000000000001</v>
      </c>
      <c r="AI25" s="46">
        <v>0.246</v>
      </c>
      <c r="AJ25" s="46">
        <v>0.14599999999999999</v>
      </c>
      <c r="AK25" s="46">
        <v>0.13300000000000001</v>
      </c>
      <c r="AL25" s="46">
        <v>0.33500000000000002</v>
      </c>
      <c r="AM25" s="46">
        <v>0.16600000000000001</v>
      </c>
      <c r="AN25" s="46">
        <v>8.1000000000000003E-2</v>
      </c>
      <c r="AO25" s="46">
        <v>0.221</v>
      </c>
      <c r="AP25" s="46">
        <v>0.26</v>
      </c>
      <c r="AQ25" s="46">
        <v>0.23200000000000001</v>
      </c>
      <c r="AR25" s="46">
        <v>0.159</v>
      </c>
      <c r="AS25" s="46">
        <v>0.13100000000000001</v>
      </c>
      <c r="AT25" s="46">
        <v>0.18</v>
      </c>
      <c r="AU25" s="46">
        <v>0.2</v>
      </c>
      <c r="AV25" s="46">
        <v>0.18099999999999999</v>
      </c>
      <c r="AW25" s="46">
        <v>0.15</v>
      </c>
      <c r="AX25" s="46">
        <v>0.16400000000000001</v>
      </c>
      <c r="AY25" s="46">
        <v>0.21</v>
      </c>
      <c r="AZ25" s="46">
        <v>0.188</v>
      </c>
      <c r="BA25" s="46">
        <v>0.19</v>
      </c>
      <c r="BB25" s="48">
        <v>8.5999999999999993E-2</v>
      </c>
      <c r="BC25" s="15" t="s">
        <v>164</v>
      </c>
      <c r="BD25" s="17"/>
      <c r="BE25" s="17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</row>
    <row r="26" spans="1:106" s="16" customFormat="1">
      <c r="A26" s="82">
        <v>2021</v>
      </c>
      <c r="B26" s="31" t="s">
        <v>165</v>
      </c>
      <c r="C26" s="3" t="s">
        <v>36</v>
      </c>
      <c r="D26" s="46">
        <v>0.14699999999999999</v>
      </c>
      <c r="E26" s="46">
        <v>0.155</v>
      </c>
      <c r="F26" s="46">
        <v>5.0999999999999997E-2</v>
      </c>
      <c r="G26" s="46">
        <v>9.4E-2</v>
      </c>
      <c r="H26" s="46">
        <v>0.158</v>
      </c>
      <c r="I26" s="46">
        <v>0.14199999999999999</v>
      </c>
      <c r="J26" s="46">
        <v>0.20699999999999999</v>
      </c>
      <c r="K26" s="46">
        <v>0.255</v>
      </c>
      <c r="L26" s="46">
        <v>5.6000000000000001E-2</v>
      </c>
      <c r="M26" s="46" t="s">
        <v>138</v>
      </c>
      <c r="N26" s="46">
        <v>0.19400000000000001</v>
      </c>
      <c r="O26" s="46">
        <v>5.2999999999999999E-2</v>
      </c>
      <c r="P26" s="46">
        <v>-0.183</v>
      </c>
      <c r="Q26" s="46">
        <v>0.17799999999999999</v>
      </c>
      <c r="R26" s="46">
        <v>0.13700000000000001</v>
      </c>
      <c r="S26" s="46">
        <v>0.14699999999999999</v>
      </c>
      <c r="T26" s="46">
        <v>0.10199999999999999</v>
      </c>
      <c r="U26" s="46">
        <v>0.11700000000000001</v>
      </c>
      <c r="V26" s="46">
        <v>0.121</v>
      </c>
      <c r="W26" s="46">
        <v>9.4E-2</v>
      </c>
      <c r="X26" s="46">
        <v>0.21199999999999999</v>
      </c>
      <c r="Y26" s="46">
        <v>0.10199999999999999</v>
      </c>
      <c r="Z26" s="46">
        <v>0.16500000000000001</v>
      </c>
      <c r="AA26" s="46">
        <v>0.254</v>
      </c>
      <c r="AB26" s="46">
        <v>0.20399999999999999</v>
      </c>
      <c r="AC26" s="46">
        <v>0.13</v>
      </c>
      <c r="AD26" s="46">
        <v>0.14899999999999999</v>
      </c>
      <c r="AE26" s="46">
        <v>3.5000000000000003E-2</v>
      </c>
      <c r="AF26" s="46">
        <v>0.114</v>
      </c>
      <c r="AG26" s="46">
        <v>-6.0000000000000001E-3</v>
      </c>
      <c r="AH26" s="46">
        <v>0.16700000000000001</v>
      </c>
      <c r="AI26" s="46">
        <v>0.16300000000000001</v>
      </c>
      <c r="AJ26" s="46">
        <v>5.8999999999999997E-2</v>
      </c>
      <c r="AK26" s="46">
        <v>0.17799999999999999</v>
      </c>
      <c r="AL26" s="46">
        <v>-2.4E-2</v>
      </c>
      <c r="AM26" s="46">
        <v>0.13400000000000001</v>
      </c>
      <c r="AN26" s="46">
        <v>2.1000000000000001E-2</v>
      </c>
      <c r="AO26" s="46">
        <v>0.14699999999999999</v>
      </c>
      <c r="AP26" s="46">
        <v>9.5000000000000001E-2</v>
      </c>
      <c r="AQ26" s="46">
        <v>0.25900000000000001</v>
      </c>
      <c r="AR26" s="46">
        <v>0.217</v>
      </c>
      <c r="AS26" s="46">
        <v>0.13100000000000001</v>
      </c>
      <c r="AT26" s="46">
        <v>0.154</v>
      </c>
      <c r="AU26" s="46">
        <v>0.218</v>
      </c>
      <c r="AV26" s="46">
        <v>0.13400000000000001</v>
      </c>
      <c r="AW26" s="46">
        <v>0.19800000000000001</v>
      </c>
      <c r="AX26" s="46">
        <v>0.115</v>
      </c>
      <c r="AY26" s="46">
        <v>0.20100000000000001</v>
      </c>
      <c r="AZ26" s="46">
        <v>0.13900000000000001</v>
      </c>
      <c r="BA26" s="46">
        <v>0.215</v>
      </c>
      <c r="BB26" s="48">
        <v>0.11799999999999999</v>
      </c>
      <c r="BC26" s="15" t="s">
        <v>164</v>
      </c>
      <c r="BD26" s="17"/>
      <c r="BE26" s="17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</row>
    <row r="27" spans="1:106" s="16" customFormat="1">
      <c r="A27" s="82">
        <v>2021</v>
      </c>
      <c r="B27" s="31" t="s">
        <v>166</v>
      </c>
      <c r="C27" s="3" t="s">
        <v>36</v>
      </c>
      <c r="D27" s="46">
        <v>0.13200000000000001</v>
      </c>
      <c r="E27" s="46">
        <v>0.187</v>
      </c>
      <c r="F27" s="46">
        <v>6.5000000000000002E-2</v>
      </c>
      <c r="G27" s="46">
        <v>9.6000000000000002E-2</v>
      </c>
      <c r="H27" s="46">
        <v>0.18</v>
      </c>
      <c r="I27" s="46">
        <v>0.16300000000000001</v>
      </c>
      <c r="J27" s="46">
        <v>0.23200000000000001</v>
      </c>
      <c r="K27" s="46">
        <v>0.24399999999999999</v>
      </c>
      <c r="L27" s="46">
        <v>0.13</v>
      </c>
      <c r="M27" s="46" t="s">
        <v>138</v>
      </c>
      <c r="N27" s="46">
        <v>0.182</v>
      </c>
      <c r="O27" s="46">
        <v>0.122</v>
      </c>
      <c r="P27" s="46">
        <v>0.13900000000000001</v>
      </c>
      <c r="Q27" s="46">
        <v>0.25600000000000001</v>
      </c>
      <c r="R27" s="46">
        <v>0.185</v>
      </c>
      <c r="S27" s="46">
        <v>0.21099999999999999</v>
      </c>
      <c r="T27" s="46">
        <v>0.122</v>
      </c>
      <c r="U27" s="46">
        <v>0.19500000000000001</v>
      </c>
      <c r="V27" s="46">
        <v>0.104</v>
      </c>
      <c r="W27" s="46">
        <v>-0.26100000000000001</v>
      </c>
      <c r="X27" s="46">
        <v>0.27300000000000002</v>
      </c>
      <c r="Y27" s="46">
        <v>0.19600000000000001</v>
      </c>
      <c r="Z27" s="46">
        <v>0.17199999999999999</v>
      </c>
      <c r="AA27" s="46">
        <v>0.27400000000000002</v>
      </c>
      <c r="AB27" s="46">
        <v>0.247</v>
      </c>
      <c r="AC27" s="46">
        <v>0.155</v>
      </c>
      <c r="AD27" s="46">
        <v>0.157</v>
      </c>
      <c r="AE27" s="46">
        <v>5.3999999999999999E-2</v>
      </c>
      <c r="AF27" s="46">
        <v>0.158</v>
      </c>
      <c r="AG27" s="46">
        <v>5.0000000000000001E-3</v>
      </c>
      <c r="AH27" s="46">
        <v>0.17499999999999999</v>
      </c>
      <c r="AI27" s="46">
        <v>0.20200000000000001</v>
      </c>
      <c r="AJ27" s="46">
        <v>0.121</v>
      </c>
      <c r="AK27" s="46">
        <v>0.16700000000000001</v>
      </c>
      <c r="AL27" s="46">
        <v>9.8000000000000004E-2</v>
      </c>
      <c r="AM27" s="46">
        <v>0.17100000000000001</v>
      </c>
      <c r="AN27" s="46">
        <v>6.9000000000000006E-2</v>
      </c>
      <c r="AO27" s="46">
        <v>0.159</v>
      </c>
      <c r="AP27" s="46">
        <v>0.13500000000000001</v>
      </c>
      <c r="AQ27" s="46">
        <v>0.25900000000000001</v>
      </c>
      <c r="AR27" s="46">
        <v>0.22600000000000001</v>
      </c>
      <c r="AS27" s="46">
        <v>0.13800000000000001</v>
      </c>
      <c r="AT27" s="46">
        <v>0.17799999999999999</v>
      </c>
      <c r="AU27" s="46">
        <v>0.245</v>
      </c>
      <c r="AV27" s="46">
        <v>0.16300000000000001</v>
      </c>
      <c r="AW27" s="46">
        <v>0.22800000000000001</v>
      </c>
      <c r="AX27" s="46">
        <v>0.16600000000000001</v>
      </c>
      <c r="AY27" s="46">
        <v>0.23100000000000001</v>
      </c>
      <c r="AZ27" s="46">
        <v>0.14299999999999999</v>
      </c>
      <c r="BA27" s="46">
        <v>0.23200000000000001</v>
      </c>
      <c r="BB27" s="48">
        <v>0.10299999999999999</v>
      </c>
      <c r="BC27" s="15" t="s">
        <v>164</v>
      </c>
      <c r="BD27" s="17"/>
      <c r="BE27" s="17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</row>
    <row r="28" spans="1:106" s="16" customFormat="1">
      <c r="A28" s="82">
        <v>2021</v>
      </c>
      <c r="B28" s="31" t="s">
        <v>167</v>
      </c>
      <c r="C28" s="3" t="s">
        <v>36</v>
      </c>
      <c r="D28" s="46">
        <v>9.2999999999999999E-2</v>
      </c>
      <c r="E28" s="46">
        <v>9.2999999999999999E-2</v>
      </c>
      <c r="F28" s="46">
        <v>0.36</v>
      </c>
      <c r="G28" s="46">
        <v>0.45800000000000002</v>
      </c>
      <c r="H28" s="46">
        <v>0.121</v>
      </c>
      <c r="I28" s="46">
        <v>0.36699999999999999</v>
      </c>
      <c r="J28" s="46">
        <v>0.505</v>
      </c>
      <c r="K28" s="46">
        <v>0.45100000000000001</v>
      </c>
      <c r="L28" s="46">
        <v>5.1999999999999998E-2</v>
      </c>
      <c r="M28" s="46" t="s">
        <v>138</v>
      </c>
      <c r="N28" s="46">
        <v>0.17799999999999999</v>
      </c>
      <c r="O28" s="46">
        <v>8.5000000000000006E-2</v>
      </c>
      <c r="P28" s="46">
        <v>7.3999999999999996E-2</v>
      </c>
      <c r="Q28" s="46">
        <v>0.17199999999999999</v>
      </c>
      <c r="R28" s="46">
        <v>0.105</v>
      </c>
      <c r="S28" s="46">
        <v>9.6000000000000002E-2</v>
      </c>
      <c r="T28" s="46">
        <v>0.10100000000000001</v>
      </c>
      <c r="U28" s="46">
        <v>0.64400000000000002</v>
      </c>
      <c r="V28" s="46">
        <v>0.14199999999999999</v>
      </c>
      <c r="W28" s="46">
        <v>0.52600000000000002</v>
      </c>
      <c r="X28" s="46">
        <v>0.53</v>
      </c>
      <c r="Y28" s="46">
        <v>0.35599999999999998</v>
      </c>
      <c r="Z28" s="46">
        <v>0.376</v>
      </c>
      <c r="AA28" s="46">
        <v>0.21</v>
      </c>
      <c r="AB28" s="46">
        <v>4.2000000000000003E-2</v>
      </c>
      <c r="AC28" s="46">
        <v>0.111</v>
      </c>
      <c r="AD28" s="46">
        <v>5.5E-2</v>
      </c>
      <c r="AE28" s="46">
        <v>0.11600000000000001</v>
      </c>
      <c r="AF28" s="46">
        <v>0.21</v>
      </c>
      <c r="AG28" s="46">
        <v>3.1E-2</v>
      </c>
      <c r="AH28" s="46">
        <v>9.6000000000000002E-2</v>
      </c>
      <c r="AI28" s="46">
        <v>0.27100000000000002</v>
      </c>
      <c r="AJ28" s="46">
        <v>0.34300000000000003</v>
      </c>
      <c r="AK28" s="46">
        <v>0.112</v>
      </c>
      <c r="AL28" s="46">
        <v>6.2E-2</v>
      </c>
      <c r="AM28" s="46">
        <v>2.1000000000000001E-2</v>
      </c>
      <c r="AN28" s="46">
        <v>0.121</v>
      </c>
      <c r="AO28" s="46">
        <v>0.13400000000000001</v>
      </c>
      <c r="AP28" s="46">
        <v>0.22600000000000001</v>
      </c>
      <c r="AQ28" s="46">
        <v>0.57199999999999995</v>
      </c>
      <c r="AR28" s="46">
        <v>0.40400000000000003</v>
      </c>
      <c r="AS28" s="46">
        <v>0.182</v>
      </c>
      <c r="AT28" s="46">
        <v>6.8000000000000005E-2</v>
      </c>
      <c r="AU28" s="46">
        <v>0.24399999999999999</v>
      </c>
      <c r="AV28" s="46">
        <v>6.3E-2</v>
      </c>
      <c r="AW28" s="46">
        <v>0.15</v>
      </c>
      <c r="AX28" s="46">
        <v>0.42699999999999999</v>
      </c>
      <c r="AY28" s="46">
        <v>0.17499999999999999</v>
      </c>
      <c r="AZ28" s="46">
        <v>0.32200000000000001</v>
      </c>
      <c r="BA28" s="46">
        <v>8.8999999999999996E-2</v>
      </c>
      <c r="BB28" s="48">
        <v>7.6999999999999999E-2</v>
      </c>
      <c r="BC28" s="15" t="s">
        <v>164</v>
      </c>
      <c r="BD28" s="17"/>
      <c r="BE28" s="17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</row>
    <row r="29" spans="1:106" s="16" customFormat="1">
      <c r="A29" s="82">
        <v>2021</v>
      </c>
      <c r="B29" s="31" t="s">
        <v>168</v>
      </c>
      <c r="C29" s="3" t="s">
        <v>36</v>
      </c>
      <c r="D29" s="46">
        <v>0.24399999999999999</v>
      </c>
      <c r="E29" s="46">
        <v>0.378</v>
      </c>
      <c r="F29" s="46">
        <v>0.186</v>
      </c>
      <c r="G29" s="46">
        <v>0.29399999999999998</v>
      </c>
      <c r="H29" s="46">
        <v>0.34300000000000003</v>
      </c>
      <c r="I29" s="46">
        <v>0.32900000000000001</v>
      </c>
      <c r="J29" s="46">
        <v>0.63200000000000001</v>
      </c>
      <c r="K29" s="46">
        <v>0.60299999999999998</v>
      </c>
      <c r="L29" s="46">
        <v>0.19</v>
      </c>
      <c r="M29" s="46" t="s">
        <v>138</v>
      </c>
      <c r="N29" s="46">
        <v>0.47599999999999998</v>
      </c>
      <c r="O29" s="46">
        <v>0.22900000000000001</v>
      </c>
      <c r="P29" s="46">
        <v>0.26500000000000001</v>
      </c>
      <c r="Q29" s="46">
        <v>0.70799999999999996</v>
      </c>
      <c r="R29" s="46">
        <v>0.253</v>
      </c>
      <c r="S29" s="46">
        <v>0.27700000000000002</v>
      </c>
      <c r="T29" s="46">
        <v>0.313</v>
      </c>
      <c r="U29" s="46">
        <v>0.187</v>
      </c>
      <c r="V29" s="46">
        <v>0.27</v>
      </c>
      <c r="W29" s="46">
        <v>0.47299999999999998</v>
      </c>
      <c r="X29" s="46">
        <v>0.73099999999999998</v>
      </c>
      <c r="Y29" s="46">
        <v>0.47899999999999998</v>
      </c>
      <c r="Z29" s="46">
        <v>0.50600000000000001</v>
      </c>
      <c r="AA29" s="46">
        <v>0.624</v>
      </c>
      <c r="AB29" s="46">
        <v>0.57599999999999996</v>
      </c>
      <c r="AC29" s="46">
        <v>0.19900000000000001</v>
      </c>
      <c r="AD29" s="46">
        <v>0.27500000000000002</v>
      </c>
      <c r="AE29" s="46">
        <v>0.22800000000000001</v>
      </c>
      <c r="AF29" s="46">
        <v>0.219</v>
      </c>
      <c r="AG29" s="46">
        <v>0.44</v>
      </c>
      <c r="AH29" s="46">
        <v>0.46100000000000002</v>
      </c>
      <c r="AI29" s="46">
        <v>0.64600000000000002</v>
      </c>
      <c r="AJ29" s="46">
        <v>0.312</v>
      </c>
      <c r="AK29" s="46">
        <v>0.318</v>
      </c>
      <c r="AL29" s="46">
        <v>0.79200000000000004</v>
      </c>
      <c r="AM29" s="46">
        <v>0.154</v>
      </c>
      <c r="AN29" s="46">
        <v>0.246</v>
      </c>
      <c r="AO29" s="46">
        <v>0.24399999999999999</v>
      </c>
      <c r="AP29" s="46">
        <v>0.55100000000000005</v>
      </c>
      <c r="AQ29" s="46">
        <v>0.65100000000000002</v>
      </c>
      <c r="AR29" s="46">
        <v>0.61499999999999999</v>
      </c>
      <c r="AS29" s="46">
        <v>0.371</v>
      </c>
      <c r="AT29" s="46">
        <v>0.215</v>
      </c>
      <c r="AU29" s="46">
        <v>0.54400000000000004</v>
      </c>
      <c r="AV29" s="46">
        <v>0.24299999999999999</v>
      </c>
      <c r="AW29" s="46">
        <v>0.29099999999999998</v>
      </c>
      <c r="AX29" s="46">
        <v>0.51100000000000001</v>
      </c>
      <c r="AY29" s="46">
        <v>0.318</v>
      </c>
      <c r="AZ29" s="46">
        <v>0.42</v>
      </c>
      <c r="BA29" s="46">
        <v>0.432</v>
      </c>
      <c r="BB29" s="48">
        <v>0.20899999999999999</v>
      </c>
      <c r="BC29" s="15" t="s">
        <v>164</v>
      </c>
      <c r="BD29" s="17"/>
      <c r="BE29" s="17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</row>
    <row r="30" spans="1:106" s="16" customFormat="1">
      <c r="A30" s="82">
        <v>2021</v>
      </c>
      <c r="B30" s="31" t="s">
        <v>169</v>
      </c>
      <c r="C30" s="3" t="s">
        <v>36</v>
      </c>
      <c r="D30" s="46">
        <v>0.123</v>
      </c>
      <c r="E30" s="46">
        <v>7.3999999999999996E-2</v>
      </c>
      <c r="F30" s="46">
        <v>0.09</v>
      </c>
      <c r="G30" s="46">
        <v>0.114</v>
      </c>
      <c r="H30" s="46">
        <v>0.17599999999999999</v>
      </c>
      <c r="I30" s="46">
        <v>0.254</v>
      </c>
      <c r="J30" s="46">
        <v>0.33500000000000002</v>
      </c>
      <c r="K30" s="46">
        <v>0.19900000000000001</v>
      </c>
      <c r="L30" s="46">
        <v>0.02</v>
      </c>
      <c r="M30" s="46" t="s">
        <v>138</v>
      </c>
      <c r="N30" s="46">
        <v>0.245</v>
      </c>
      <c r="O30" s="46">
        <v>0.112</v>
      </c>
      <c r="P30" s="46">
        <v>0.13600000000000001</v>
      </c>
      <c r="Q30" s="46">
        <v>0.111</v>
      </c>
      <c r="R30" s="46">
        <v>0.122</v>
      </c>
      <c r="S30" s="46">
        <v>8.4000000000000005E-2</v>
      </c>
      <c r="T30" s="46">
        <v>0.157</v>
      </c>
      <c r="U30" s="46">
        <v>2.9000000000000001E-2</v>
      </c>
      <c r="V30" s="46">
        <v>0.26200000000000001</v>
      </c>
      <c r="W30" s="46">
        <v>0.245</v>
      </c>
      <c r="X30" s="46">
        <v>0.115</v>
      </c>
      <c r="Y30" s="46">
        <v>6.3E-2</v>
      </c>
      <c r="Z30" s="46">
        <v>0.29399999999999998</v>
      </c>
      <c r="AA30" s="46">
        <v>0.127</v>
      </c>
      <c r="AB30" s="46">
        <v>8.2000000000000003E-2</v>
      </c>
      <c r="AC30" s="46">
        <v>0.17399999999999999</v>
      </c>
      <c r="AD30" s="46">
        <v>0.184</v>
      </c>
      <c r="AE30" s="46">
        <v>0.13100000000000001</v>
      </c>
      <c r="AF30" s="46">
        <v>6.3E-2</v>
      </c>
      <c r="AG30" s="46">
        <v>0.222</v>
      </c>
      <c r="AH30" s="46">
        <v>8.5999999999999993E-2</v>
      </c>
      <c r="AI30" s="46">
        <v>0.1</v>
      </c>
      <c r="AJ30" s="46">
        <v>0.19500000000000001</v>
      </c>
      <c r="AK30" s="46">
        <v>0.254</v>
      </c>
      <c r="AL30" s="46">
        <v>7.0999999999999994E-2</v>
      </c>
      <c r="AM30" s="46">
        <v>3.6999999999999998E-2</v>
      </c>
      <c r="AN30" s="46">
        <v>6.7000000000000004E-2</v>
      </c>
      <c r="AO30" s="46">
        <v>0.23799999999999999</v>
      </c>
      <c r="AP30" s="46">
        <v>8.5000000000000006E-2</v>
      </c>
      <c r="AQ30" s="46">
        <v>9.9000000000000005E-2</v>
      </c>
      <c r="AR30" s="46">
        <v>0.222</v>
      </c>
      <c r="AS30" s="46">
        <v>0.121</v>
      </c>
      <c r="AT30" s="46">
        <v>9.4E-2</v>
      </c>
      <c r="AU30" s="46">
        <v>0.28299999999999997</v>
      </c>
      <c r="AV30" s="46">
        <v>0.11600000000000001</v>
      </c>
      <c r="AW30" s="46">
        <v>0.09</v>
      </c>
      <c r="AX30" s="46">
        <v>0.27900000000000003</v>
      </c>
      <c r="AY30" s="46">
        <v>0.19900000000000001</v>
      </c>
      <c r="AZ30" s="46">
        <v>8.3000000000000004E-2</v>
      </c>
      <c r="BA30" s="46">
        <v>0.16600000000000001</v>
      </c>
      <c r="BB30" s="48">
        <v>0.113</v>
      </c>
      <c r="BC30" s="15" t="s">
        <v>164</v>
      </c>
      <c r="BD30" s="17"/>
      <c r="BE30" s="17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</row>
    <row r="31" spans="1:106" s="16" customFormat="1">
      <c r="A31" s="82">
        <v>2021</v>
      </c>
      <c r="B31" s="31" t="s">
        <v>170</v>
      </c>
      <c r="C31" s="3" t="s">
        <v>36</v>
      </c>
      <c r="D31" s="46">
        <v>0.05</v>
      </c>
      <c r="E31" s="46">
        <v>0.13800000000000001</v>
      </c>
      <c r="F31" s="46">
        <v>5.2999999999999999E-2</v>
      </c>
      <c r="G31" s="46">
        <v>7.9000000000000001E-2</v>
      </c>
      <c r="H31" s="46">
        <v>0.123</v>
      </c>
      <c r="I31" s="46">
        <v>0.187</v>
      </c>
      <c r="J31" s="46">
        <v>0.219</v>
      </c>
      <c r="K31" s="46">
        <v>0.17199999999999999</v>
      </c>
      <c r="L31" s="46">
        <v>0.03</v>
      </c>
      <c r="M31" s="46" t="s">
        <v>138</v>
      </c>
      <c r="N31" s="46">
        <v>0.14799999999999999</v>
      </c>
      <c r="O31" s="46">
        <v>5.1999999999999998E-2</v>
      </c>
      <c r="P31" s="46">
        <v>0.22</v>
      </c>
      <c r="Q31" s="46">
        <v>0.17299999999999999</v>
      </c>
      <c r="R31" s="46">
        <v>0.128</v>
      </c>
      <c r="S31" s="46">
        <v>0.13400000000000001</v>
      </c>
      <c r="T31" s="46">
        <v>0.107</v>
      </c>
      <c r="U31" s="46">
        <v>0.03</v>
      </c>
      <c r="V31" s="46">
        <v>9.4E-2</v>
      </c>
      <c r="W31" s="46">
        <v>8.5000000000000006E-2</v>
      </c>
      <c r="X31" s="46">
        <v>0.185</v>
      </c>
      <c r="Y31" s="46">
        <v>0.10199999999999999</v>
      </c>
      <c r="Z31" s="46">
        <v>0.20699999999999999</v>
      </c>
      <c r="AA31" s="46">
        <v>0.10100000000000001</v>
      </c>
      <c r="AB31" s="46">
        <v>0.13200000000000001</v>
      </c>
      <c r="AC31" s="46">
        <v>8.4000000000000005E-2</v>
      </c>
      <c r="AD31" s="46">
        <v>0.13</v>
      </c>
      <c r="AE31" s="46">
        <v>0.06</v>
      </c>
      <c r="AF31" s="46">
        <v>9.9000000000000005E-2</v>
      </c>
      <c r="AG31" s="46">
        <v>7.4999999999999997E-2</v>
      </c>
      <c r="AH31" s="46">
        <v>0.13900000000000001</v>
      </c>
      <c r="AI31" s="46">
        <v>0.157</v>
      </c>
      <c r="AJ31" s="46">
        <v>0.126</v>
      </c>
      <c r="AK31" s="46">
        <v>0.16200000000000001</v>
      </c>
      <c r="AL31" s="46">
        <v>0.1</v>
      </c>
      <c r="AM31" s="46">
        <v>0.05</v>
      </c>
      <c r="AN31" s="46">
        <v>2.1999999999999999E-2</v>
      </c>
      <c r="AO31" s="46">
        <v>0.214</v>
      </c>
      <c r="AP31" s="46">
        <v>0.13100000000000001</v>
      </c>
      <c r="AQ31" s="46">
        <v>0.16300000000000001</v>
      </c>
      <c r="AR31" s="46">
        <v>7.4999999999999997E-2</v>
      </c>
      <c r="AS31" s="46">
        <v>0.11700000000000001</v>
      </c>
      <c r="AT31" s="46">
        <v>0.1</v>
      </c>
      <c r="AU31" s="46">
        <v>0.17</v>
      </c>
      <c r="AV31" s="46">
        <v>0.13900000000000001</v>
      </c>
      <c r="AW31" s="46">
        <v>7.5999999999999998E-2</v>
      </c>
      <c r="AX31" s="46">
        <v>0.192</v>
      </c>
      <c r="AY31" s="46">
        <v>0.17599999999999999</v>
      </c>
      <c r="AZ31" s="46">
        <v>7.0000000000000007E-2</v>
      </c>
      <c r="BA31" s="46">
        <v>0.126</v>
      </c>
      <c r="BB31" s="48">
        <v>8.5999999999999993E-2</v>
      </c>
      <c r="BC31" s="15" t="s">
        <v>164</v>
      </c>
      <c r="BD31" s="17"/>
      <c r="BE31" s="17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</row>
    <row r="32" spans="1:106" s="16" customFormat="1">
      <c r="A32" s="82">
        <v>2021</v>
      </c>
      <c r="B32" s="31" t="s">
        <v>171</v>
      </c>
      <c r="C32" s="3" t="s">
        <v>36</v>
      </c>
      <c r="D32" s="46">
        <v>0.21299999999999999</v>
      </c>
      <c r="E32" s="46">
        <v>0.29599999999999999</v>
      </c>
      <c r="F32" s="46">
        <v>6.2E-2</v>
      </c>
      <c r="G32" s="46">
        <v>9.4E-2</v>
      </c>
      <c r="H32" s="46">
        <v>0.23</v>
      </c>
      <c r="I32" s="46">
        <v>0.20100000000000001</v>
      </c>
      <c r="J32" s="46">
        <v>0.40899999999999997</v>
      </c>
      <c r="K32" s="46">
        <v>0.41599999999999998</v>
      </c>
      <c r="L32" s="46">
        <v>0.157</v>
      </c>
      <c r="M32" s="46" t="s">
        <v>138</v>
      </c>
      <c r="N32" s="46">
        <v>0.33100000000000002</v>
      </c>
      <c r="O32" s="46">
        <v>3.5000000000000003E-2</v>
      </c>
      <c r="P32" s="46">
        <v>0.26100000000000001</v>
      </c>
      <c r="Q32" s="46">
        <v>0.45300000000000001</v>
      </c>
      <c r="R32" s="46">
        <v>0.221</v>
      </c>
      <c r="S32" s="46">
        <v>0.158</v>
      </c>
      <c r="T32" s="46">
        <v>0.374</v>
      </c>
      <c r="U32" s="46">
        <v>0.374</v>
      </c>
      <c r="V32" s="46">
        <v>3.9E-2</v>
      </c>
      <c r="W32" s="46">
        <v>0.187</v>
      </c>
      <c r="X32" s="46">
        <v>0.51200000000000001</v>
      </c>
      <c r="Y32" s="46">
        <v>0.32300000000000001</v>
      </c>
      <c r="Z32" s="46">
        <v>0.30199999999999999</v>
      </c>
      <c r="AA32" s="46">
        <v>0.39400000000000002</v>
      </c>
      <c r="AB32" s="46">
        <v>0.44</v>
      </c>
      <c r="AC32" s="46">
        <v>0.17299999999999999</v>
      </c>
      <c r="AD32" s="46">
        <v>0.23400000000000001</v>
      </c>
      <c r="AE32" s="46">
        <v>0.21199999999999999</v>
      </c>
      <c r="AF32" s="46">
        <v>0.26500000000000001</v>
      </c>
      <c r="AG32" s="46">
        <v>0.253</v>
      </c>
      <c r="AH32" s="46">
        <v>0.33700000000000002</v>
      </c>
      <c r="AI32" s="46">
        <v>0.47699999999999998</v>
      </c>
      <c r="AJ32" s="46">
        <v>0.23599999999999999</v>
      </c>
      <c r="AK32" s="46">
        <v>0.34200000000000003</v>
      </c>
      <c r="AL32" s="46">
        <v>0.51200000000000001</v>
      </c>
      <c r="AM32" s="46">
        <v>0.21299999999999999</v>
      </c>
      <c r="AN32" s="46">
        <v>3.7999999999999999E-2</v>
      </c>
      <c r="AO32" s="46">
        <v>0.24</v>
      </c>
      <c r="AP32" s="46">
        <v>0.372</v>
      </c>
      <c r="AQ32" s="46">
        <v>0.42099999999999999</v>
      </c>
      <c r="AR32" s="46">
        <v>0.29199999999999998</v>
      </c>
      <c r="AS32" s="46">
        <v>0.24</v>
      </c>
      <c r="AT32" s="46">
        <v>0.23</v>
      </c>
      <c r="AU32" s="46">
        <v>0.36199999999999999</v>
      </c>
      <c r="AV32" s="46">
        <v>0.35</v>
      </c>
      <c r="AW32" s="46">
        <v>0.24099999999999999</v>
      </c>
      <c r="AX32" s="46">
        <v>0.26</v>
      </c>
      <c r="AY32" s="46">
        <v>0.36</v>
      </c>
      <c r="AZ32" s="46">
        <v>0.183</v>
      </c>
      <c r="BA32" s="46">
        <v>0.37</v>
      </c>
      <c r="BB32" s="48">
        <v>0.17199999999999999</v>
      </c>
      <c r="BC32" s="15" t="s">
        <v>164</v>
      </c>
      <c r="BD32" s="17"/>
      <c r="BE32" s="17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</row>
    <row r="33" spans="1:770">
      <c r="A33" s="82" t="s">
        <v>290</v>
      </c>
      <c r="B33" s="31" t="s">
        <v>17</v>
      </c>
      <c r="C33" s="3" t="s">
        <v>37</v>
      </c>
      <c r="D33" s="15">
        <v>4</v>
      </c>
      <c r="E33" s="15">
        <v>5</v>
      </c>
      <c r="F33" s="15">
        <v>47</v>
      </c>
      <c r="G33" s="15">
        <v>37</v>
      </c>
      <c r="H33" s="15">
        <v>9</v>
      </c>
      <c r="I33" s="15">
        <v>49</v>
      </c>
      <c r="J33" s="15">
        <v>35</v>
      </c>
      <c r="K33" s="15">
        <v>40</v>
      </c>
      <c r="L33" s="15">
        <v>32</v>
      </c>
      <c r="M33" s="15">
        <v>51</v>
      </c>
      <c r="N33" s="15">
        <v>31</v>
      </c>
      <c r="O33" s="15">
        <v>12</v>
      </c>
      <c r="P33" s="15">
        <v>52</v>
      </c>
      <c r="Q33" s="15">
        <v>36</v>
      </c>
      <c r="R33" s="15">
        <v>11</v>
      </c>
      <c r="S33" s="15">
        <v>13</v>
      </c>
      <c r="T33" s="15">
        <v>6</v>
      </c>
      <c r="U33" s="15">
        <v>3</v>
      </c>
      <c r="V33" s="15">
        <v>18</v>
      </c>
      <c r="W33" s="15">
        <v>14</v>
      </c>
      <c r="X33" s="15">
        <v>39</v>
      </c>
      <c r="Y33" s="15">
        <v>46</v>
      </c>
      <c r="Z33" s="15">
        <v>50</v>
      </c>
      <c r="AA33" s="15">
        <v>15</v>
      </c>
      <c r="AB33" s="15">
        <v>21</v>
      </c>
      <c r="AC33" s="15">
        <v>1</v>
      </c>
      <c r="AD33" s="15">
        <v>34</v>
      </c>
      <c r="AE33" s="15">
        <v>7</v>
      </c>
      <c r="AF33" s="15">
        <v>29</v>
      </c>
      <c r="AG33" s="15">
        <v>43</v>
      </c>
      <c r="AH33" s="15">
        <v>41</v>
      </c>
      <c r="AI33" s="15">
        <v>22</v>
      </c>
      <c r="AJ33" s="15">
        <v>48</v>
      </c>
      <c r="AK33" s="15">
        <v>25</v>
      </c>
      <c r="AL33" s="15">
        <v>23</v>
      </c>
      <c r="AM33" s="15">
        <v>20</v>
      </c>
      <c r="AN33" s="15">
        <v>2</v>
      </c>
      <c r="AO33" s="15">
        <v>44</v>
      </c>
      <c r="AP33" s="15">
        <v>28</v>
      </c>
      <c r="AQ33" s="15">
        <v>38</v>
      </c>
      <c r="AR33" s="15">
        <v>26</v>
      </c>
      <c r="AS33" s="15">
        <v>19</v>
      </c>
      <c r="AT33" s="15">
        <v>10</v>
      </c>
      <c r="AU33" s="15">
        <v>17</v>
      </c>
      <c r="AV33" s="15">
        <v>30</v>
      </c>
      <c r="AW33" s="15">
        <v>42</v>
      </c>
      <c r="AX33" s="15">
        <v>33</v>
      </c>
      <c r="AY33" s="15">
        <v>45</v>
      </c>
      <c r="AZ33" s="15">
        <v>8</v>
      </c>
      <c r="BA33" s="15">
        <v>24</v>
      </c>
      <c r="BB33" s="15">
        <v>16</v>
      </c>
      <c r="BC33" s="8" t="s">
        <v>200</v>
      </c>
      <c r="BD33" s="17"/>
      <c r="BE33" s="17"/>
    </row>
    <row r="34" spans="1:770">
      <c r="A34" s="82" t="s">
        <v>290</v>
      </c>
      <c r="B34" s="31" t="s">
        <v>18</v>
      </c>
      <c r="C34" s="3" t="s">
        <v>37</v>
      </c>
      <c r="D34" s="15">
        <v>88.4</v>
      </c>
      <c r="E34" s="15">
        <v>88.8</v>
      </c>
      <c r="F34" s="15">
        <v>124.4</v>
      </c>
      <c r="G34" s="15">
        <v>107.2</v>
      </c>
      <c r="H34" s="15">
        <v>90.3</v>
      </c>
      <c r="I34" s="15">
        <v>134.5</v>
      </c>
      <c r="J34" s="15">
        <v>105.5</v>
      </c>
      <c r="K34" s="15">
        <v>113.1</v>
      </c>
      <c r="L34" s="15">
        <v>102.6</v>
      </c>
      <c r="M34" s="15">
        <v>148.69999999999999</v>
      </c>
      <c r="N34" s="15">
        <v>102.3</v>
      </c>
      <c r="O34" s="15">
        <v>91</v>
      </c>
      <c r="P34" s="15">
        <v>179</v>
      </c>
      <c r="Q34" s="15">
        <v>106.1</v>
      </c>
      <c r="R34" s="15">
        <v>90.8</v>
      </c>
      <c r="S34" s="15">
        <v>91.5</v>
      </c>
      <c r="T34" s="15">
        <v>89.7</v>
      </c>
      <c r="U34" s="15">
        <v>87.7</v>
      </c>
      <c r="V34" s="15">
        <v>93.8</v>
      </c>
      <c r="W34" s="15">
        <v>92</v>
      </c>
      <c r="X34" s="15">
        <v>111.5</v>
      </c>
      <c r="Y34" s="15">
        <v>119.5</v>
      </c>
      <c r="Z34" s="15">
        <v>148.4</v>
      </c>
      <c r="AA34" s="15">
        <v>92.7</v>
      </c>
      <c r="AB34" s="15">
        <v>94.1</v>
      </c>
      <c r="AC34" s="15">
        <v>85.3</v>
      </c>
      <c r="AD34" s="15">
        <v>103.7</v>
      </c>
      <c r="AE34" s="15">
        <v>90.1</v>
      </c>
      <c r="AF34" s="15">
        <v>101.3</v>
      </c>
      <c r="AG34" s="15">
        <v>115</v>
      </c>
      <c r="AH34" s="15">
        <v>114.1</v>
      </c>
      <c r="AI34" s="15">
        <v>94.2</v>
      </c>
      <c r="AJ34" s="15">
        <v>125.1</v>
      </c>
      <c r="AK34" s="15">
        <v>96.1</v>
      </c>
      <c r="AL34" s="15">
        <v>94.6</v>
      </c>
      <c r="AM34" s="15">
        <v>94</v>
      </c>
      <c r="AN34" s="15">
        <v>86</v>
      </c>
      <c r="AO34" s="15">
        <v>115.1</v>
      </c>
      <c r="AP34" s="15">
        <v>99</v>
      </c>
      <c r="AQ34" s="15">
        <v>110.5</v>
      </c>
      <c r="AR34" s="15">
        <v>96.5</v>
      </c>
      <c r="AS34" s="15">
        <v>93.8</v>
      </c>
      <c r="AT34" s="15">
        <v>90.4</v>
      </c>
      <c r="AU34" s="15">
        <v>93</v>
      </c>
      <c r="AV34" s="15">
        <v>101.5</v>
      </c>
      <c r="AW34" s="15">
        <v>114.9</v>
      </c>
      <c r="AX34" s="15">
        <v>103.1</v>
      </c>
      <c r="AY34" s="15">
        <v>115.1</v>
      </c>
      <c r="AZ34" s="15">
        <v>90.3</v>
      </c>
      <c r="BA34" s="15">
        <v>95</v>
      </c>
      <c r="BB34" s="15">
        <v>92.8</v>
      </c>
      <c r="BC34" s="8" t="s">
        <v>200</v>
      </c>
      <c r="BD34" s="17"/>
      <c r="BE34" s="17"/>
    </row>
    <row r="35" spans="1:770" s="26" customFormat="1">
      <c r="A35" s="82" t="s">
        <v>290</v>
      </c>
      <c r="B35" s="31" t="s">
        <v>19</v>
      </c>
      <c r="C35" s="3" t="s">
        <v>37</v>
      </c>
      <c r="D35" s="15">
        <v>94.8</v>
      </c>
      <c r="E35" s="15">
        <v>96.4</v>
      </c>
      <c r="F35" s="15">
        <v>127.4</v>
      </c>
      <c r="G35" s="15">
        <v>101.8</v>
      </c>
      <c r="H35" s="15">
        <v>95.4</v>
      </c>
      <c r="I35" s="15">
        <v>112.3</v>
      </c>
      <c r="J35" s="15">
        <v>100.6</v>
      </c>
      <c r="K35" s="15">
        <v>99.8</v>
      </c>
      <c r="L35" s="15">
        <v>103</v>
      </c>
      <c r="M35" s="15">
        <v>106.9</v>
      </c>
      <c r="N35" s="15">
        <v>100.1</v>
      </c>
      <c r="O35" s="15">
        <v>98.9</v>
      </c>
      <c r="P35" s="15">
        <v>125.6</v>
      </c>
      <c r="Q35" s="15">
        <v>103.7</v>
      </c>
      <c r="R35" s="15">
        <v>97.5</v>
      </c>
      <c r="S35" s="15">
        <v>98</v>
      </c>
      <c r="T35" s="15">
        <v>96.8</v>
      </c>
      <c r="U35" s="15">
        <v>96.8</v>
      </c>
      <c r="V35" s="15">
        <v>101.2</v>
      </c>
      <c r="W35" s="15">
        <v>95.1</v>
      </c>
      <c r="X35" s="15">
        <v>101.2</v>
      </c>
      <c r="Y35" s="15">
        <v>108.5</v>
      </c>
      <c r="Z35" s="15">
        <v>105</v>
      </c>
      <c r="AA35" s="15">
        <v>97.4</v>
      </c>
      <c r="AB35" s="15">
        <v>97.2</v>
      </c>
      <c r="AC35" s="15">
        <v>97.1</v>
      </c>
      <c r="AD35" s="15">
        <v>103</v>
      </c>
      <c r="AE35" s="15">
        <v>95.2</v>
      </c>
      <c r="AF35" s="15">
        <v>102.1</v>
      </c>
      <c r="AG35" s="15">
        <v>102.3</v>
      </c>
      <c r="AH35" s="15">
        <v>103.9</v>
      </c>
      <c r="AI35" s="15">
        <v>96.7</v>
      </c>
      <c r="AJ35" s="15">
        <v>103</v>
      </c>
      <c r="AK35" s="15">
        <v>99</v>
      </c>
      <c r="AL35" s="15">
        <v>94.6</v>
      </c>
      <c r="AM35" s="15">
        <v>100.9</v>
      </c>
      <c r="AN35" s="15">
        <v>93.8</v>
      </c>
      <c r="AO35" s="15">
        <v>107.6</v>
      </c>
      <c r="AP35" s="15">
        <v>100.9</v>
      </c>
      <c r="AQ35" s="15">
        <v>100.5</v>
      </c>
      <c r="AR35" s="15">
        <v>100.1</v>
      </c>
      <c r="AS35" s="15">
        <v>98</v>
      </c>
      <c r="AT35" s="15">
        <v>97.8</v>
      </c>
      <c r="AU35" s="15">
        <v>94.8</v>
      </c>
      <c r="AV35" s="15">
        <v>98.3</v>
      </c>
      <c r="AW35" s="15">
        <v>103.1</v>
      </c>
      <c r="AX35" s="15">
        <v>100.6</v>
      </c>
      <c r="AY35" s="15">
        <v>109.7</v>
      </c>
      <c r="AZ35" s="15">
        <v>97.7</v>
      </c>
      <c r="BA35" s="15">
        <v>97.9</v>
      </c>
      <c r="BB35" s="15">
        <v>102</v>
      </c>
      <c r="BC35" s="8" t="s">
        <v>200</v>
      </c>
      <c r="BD35" s="17"/>
      <c r="BE35" s="17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</row>
    <row r="36" spans="1:770" s="26" customFormat="1">
      <c r="A36" s="82" t="s">
        <v>290</v>
      </c>
      <c r="B36" s="31" t="s">
        <v>20</v>
      </c>
      <c r="C36" s="3" t="s">
        <v>37</v>
      </c>
      <c r="D36" s="15">
        <v>89.9</v>
      </c>
      <c r="E36" s="15">
        <v>86.9</v>
      </c>
      <c r="F36" s="15">
        <v>149.80000000000001</v>
      </c>
      <c r="G36" s="15">
        <v>93.5</v>
      </c>
      <c r="H36" s="15">
        <v>87.2</v>
      </c>
      <c r="I36" s="15">
        <v>106.4</v>
      </c>
      <c r="J36" s="15">
        <v>102</v>
      </c>
      <c r="K36" s="15">
        <v>109.7</v>
      </c>
      <c r="L36" s="15">
        <v>104.3</v>
      </c>
      <c r="M36" s="15">
        <v>104.7</v>
      </c>
      <c r="N36" s="15">
        <v>96.3</v>
      </c>
      <c r="O36" s="15">
        <v>101.4</v>
      </c>
      <c r="P36" s="15">
        <v>118.4</v>
      </c>
      <c r="Q36" s="15">
        <v>101.2</v>
      </c>
      <c r="R36" s="15">
        <v>95.4</v>
      </c>
      <c r="S36" s="15">
        <v>98.9</v>
      </c>
      <c r="T36" s="15">
        <v>99.7</v>
      </c>
      <c r="U36" s="15">
        <v>97.1</v>
      </c>
      <c r="V36" s="15">
        <v>81.099999999999994</v>
      </c>
      <c r="W36" s="15">
        <v>97.9</v>
      </c>
      <c r="X36" s="15">
        <v>96.2</v>
      </c>
      <c r="Y36" s="15">
        <v>96.2</v>
      </c>
      <c r="Z36" s="15">
        <v>112.6</v>
      </c>
      <c r="AA36" s="15">
        <v>94</v>
      </c>
      <c r="AB36" s="15">
        <v>111.5</v>
      </c>
      <c r="AC36" s="15">
        <v>97.6</v>
      </c>
      <c r="AD36" s="15">
        <v>95.7</v>
      </c>
      <c r="AE36" s="15">
        <v>97.1</v>
      </c>
      <c r="AF36" s="15">
        <v>94.9</v>
      </c>
      <c r="AG36" s="15">
        <v>120.6</v>
      </c>
      <c r="AH36" s="15">
        <v>96.1</v>
      </c>
      <c r="AI36" s="17">
        <v>99.6</v>
      </c>
      <c r="AJ36" s="15">
        <v>104.5</v>
      </c>
      <c r="AK36" s="15">
        <v>109.5</v>
      </c>
      <c r="AL36" s="15">
        <v>111.6</v>
      </c>
      <c r="AM36" s="15">
        <v>96.5</v>
      </c>
      <c r="AN36" s="15">
        <v>91.8</v>
      </c>
      <c r="AO36" s="15">
        <v>101.4</v>
      </c>
      <c r="AP36" s="15">
        <v>96.7</v>
      </c>
      <c r="AQ36" s="15">
        <v>107.4</v>
      </c>
      <c r="AR36" s="15">
        <v>96.7</v>
      </c>
      <c r="AS36" s="15">
        <v>97</v>
      </c>
      <c r="AT36" s="15">
        <v>88.1</v>
      </c>
      <c r="AU36" s="15">
        <v>94.1</v>
      </c>
      <c r="AV36" s="15">
        <v>90.3</v>
      </c>
      <c r="AW36" s="15">
        <v>106.2</v>
      </c>
      <c r="AX36" s="15">
        <v>102.6</v>
      </c>
      <c r="AY36" s="15">
        <v>119.8</v>
      </c>
      <c r="AZ36" s="15">
        <v>97</v>
      </c>
      <c r="BA36" s="15">
        <v>113.7</v>
      </c>
      <c r="BB36" s="15">
        <v>98.6</v>
      </c>
      <c r="BC36" s="8" t="s">
        <v>200</v>
      </c>
      <c r="BD36" s="17"/>
      <c r="BE36" s="17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</row>
    <row r="37" spans="1:770" s="26" customFormat="1">
      <c r="A37" s="82" t="s">
        <v>290</v>
      </c>
      <c r="B37" s="31" t="s">
        <v>21</v>
      </c>
      <c r="C37" s="3" t="s">
        <v>37</v>
      </c>
      <c r="D37" s="15">
        <v>77.2</v>
      </c>
      <c r="E37" s="15">
        <v>70.400000000000006</v>
      </c>
      <c r="F37" s="15">
        <v>118.1</v>
      </c>
      <c r="G37" s="15">
        <v>125.3</v>
      </c>
      <c r="H37" s="15">
        <v>76.3</v>
      </c>
      <c r="I37" s="15">
        <v>186.5</v>
      </c>
      <c r="J37" s="15">
        <v>116.1</v>
      </c>
      <c r="K37" s="15">
        <v>122.7</v>
      </c>
      <c r="L37" s="15">
        <v>99.7</v>
      </c>
      <c r="M37" s="15">
        <v>241.8</v>
      </c>
      <c r="N37" s="15">
        <v>110.5</v>
      </c>
      <c r="O37" s="15">
        <v>78.5</v>
      </c>
      <c r="P37" s="15">
        <v>309.7</v>
      </c>
      <c r="Q37" s="15">
        <v>113.8</v>
      </c>
      <c r="R37" s="15">
        <v>78.3</v>
      </c>
      <c r="S37" s="15">
        <v>77</v>
      </c>
      <c r="T37" s="15">
        <v>72.400000000000006</v>
      </c>
      <c r="U37" s="15">
        <v>69.400000000000006</v>
      </c>
      <c r="V37" s="15">
        <v>72.5</v>
      </c>
      <c r="W37" s="15">
        <v>84.7</v>
      </c>
      <c r="X37" s="15">
        <v>118.9</v>
      </c>
      <c r="Y37" s="15">
        <v>152.19999999999999</v>
      </c>
      <c r="Z37" s="15">
        <v>219.5</v>
      </c>
      <c r="AA37" s="15">
        <v>80.900000000000006</v>
      </c>
      <c r="AB37" s="15">
        <v>82.3</v>
      </c>
      <c r="AC37" s="15">
        <v>68.599999999999994</v>
      </c>
      <c r="AD37" s="15">
        <v>111.4</v>
      </c>
      <c r="AE37" s="15">
        <v>78.400000000000006</v>
      </c>
      <c r="AF37" s="15">
        <v>110.7</v>
      </c>
      <c r="AG37" s="15">
        <v>109.8</v>
      </c>
      <c r="AH37" s="15">
        <v>136.80000000000001</v>
      </c>
      <c r="AI37" s="15">
        <v>87.5</v>
      </c>
      <c r="AJ37" s="15">
        <v>173.3</v>
      </c>
      <c r="AK37" s="15">
        <v>92.1</v>
      </c>
      <c r="AL37" s="15">
        <v>84.3</v>
      </c>
      <c r="AM37" s="15">
        <v>80.099999999999994</v>
      </c>
      <c r="AN37" s="15">
        <v>68</v>
      </c>
      <c r="AO37" s="15">
        <v>139.9</v>
      </c>
      <c r="AP37" s="15">
        <v>89.9</v>
      </c>
      <c r="AQ37" s="15">
        <v>114.6</v>
      </c>
      <c r="AR37" s="15">
        <v>89.4</v>
      </c>
      <c r="AS37" s="15">
        <v>93.9</v>
      </c>
      <c r="AT37" s="15">
        <v>82.9</v>
      </c>
      <c r="AU37" s="15">
        <v>84.2</v>
      </c>
      <c r="AV37" s="15">
        <v>106.5</v>
      </c>
      <c r="AW37" s="15">
        <v>131.4</v>
      </c>
      <c r="AX37" s="15">
        <v>107.7</v>
      </c>
      <c r="AY37" s="15">
        <v>129.4</v>
      </c>
      <c r="AZ37" s="15">
        <v>70.900000000000006</v>
      </c>
      <c r="BA37" s="15">
        <v>84.4</v>
      </c>
      <c r="BB37" s="15">
        <v>80.7</v>
      </c>
      <c r="BC37" s="8" t="s">
        <v>200</v>
      </c>
      <c r="BD37" s="17"/>
      <c r="BE37" s="17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</row>
    <row r="38" spans="1:770">
      <c r="A38" s="82" t="s">
        <v>290</v>
      </c>
      <c r="B38" s="31" t="s">
        <v>22</v>
      </c>
      <c r="C38" s="3" t="s">
        <v>37</v>
      </c>
      <c r="D38" s="15">
        <v>90.3</v>
      </c>
      <c r="E38" s="15">
        <v>92</v>
      </c>
      <c r="F38" s="15">
        <v>121.9</v>
      </c>
      <c r="G38" s="15">
        <v>99.2</v>
      </c>
      <c r="H38" s="15">
        <v>92.2</v>
      </c>
      <c r="I38" s="15">
        <v>124.1</v>
      </c>
      <c r="J38" s="15">
        <v>107.4</v>
      </c>
      <c r="K38" s="15">
        <v>102.6</v>
      </c>
      <c r="L38" s="15">
        <v>109.5</v>
      </c>
      <c r="M38" s="15">
        <v>107.9</v>
      </c>
      <c r="N38" s="15">
        <v>99.8</v>
      </c>
      <c r="O38" s="15">
        <v>94.5</v>
      </c>
      <c r="P38" s="15">
        <v>140.30000000000001</v>
      </c>
      <c r="Q38" s="15">
        <v>109.7</v>
      </c>
      <c r="R38" s="15">
        <v>102.4</v>
      </c>
      <c r="S38" s="15">
        <v>95.7</v>
      </c>
      <c r="T38" s="15">
        <v>100.6</v>
      </c>
      <c r="U38" s="15">
        <v>88.3</v>
      </c>
      <c r="V38" s="15">
        <v>97.7</v>
      </c>
      <c r="W38" s="15">
        <v>97.2</v>
      </c>
      <c r="X38" s="15">
        <v>112.8</v>
      </c>
      <c r="Y38" s="15">
        <v>100.2</v>
      </c>
      <c r="Z38" s="15">
        <v>127.5</v>
      </c>
      <c r="AA38" s="15">
        <v>98.6</v>
      </c>
      <c r="AB38" s="15">
        <v>99</v>
      </c>
      <c r="AC38" s="15">
        <v>88.6</v>
      </c>
      <c r="AD38" s="15">
        <v>99.4</v>
      </c>
      <c r="AE38" s="15">
        <v>101.8</v>
      </c>
      <c r="AF38" s="15">
        <v>117.2</v>
      </c>
      <c r="AG38" s="15">
        <v>113.6</v>
      </c>
      <c r="AH38" s="15">
        <v>106.1</v>
      </c>
      <c r="AI38" s="15">
        <v>93.5</v>
      </c>
      <c r="AJ38" s="15">
        <v>106.7</v>
      </c>
      <c r="AK38" s="15">
        <v>93.5</v>
      </c>
      <c r="AL38" s="15">
        <v>101.4</v>
      </c>
      <c r="AM38" s="15">
        <v>97.7</v>
      </c>
      <c r="AN38" s="15">
        <v>92.3</v>
      </c>
      <c r="AO38" s="15">
        <v>113.6</v>
      </c>
      <c r="AP38" s="15">
        <v>108.2</v>
      </c>
      <c r="AQ38" s="15">
        <v>98.9</v>
      </c>
      <c r="AR38" s="15">
        <v>91.6</v>
      </c>
      <c r="AS38" s="15">
        <v>93</v>
      </c>
      <c r="AT38" s="15">
        <v>90</v>
      </c>
      <c r="AU38" s="15">
        <v>92.6</v>
      </c>
      <c r="AV38" s="15">
        <v>100.9</v>
      </c>
      <c r="AW38" s="15">
        <v>115.6</v>
      </c>
      <c r="AX38" s="15">
        <v>96.5</v>
      </c>
      <c r="AY38" s="15">
        <v>117.1</v>
      </c>
      <c r="AZ38" s="15">
        <v>97.8</v>
      </c>
      <c r="BA38" s="15">
        <v>98.6</v>
      </c>
      <c r="BB38" s="15">
        <v>95.6</v>
      </c>
      <c r="BC38" s="8" t="s">
        <v>200</v>
      </c>
      <c r="BD38" s="17"/>
      <c r="BE38" s="17"/>
    </row>
    <row r="39" spans="1:770">
      <c r="A39" s="82" t="s">
        <v>290</v>
      </c>
      <c r="B39" s="31" t="s">
        <v>23</v>
      </c>
      <c r="C39" s="3" t="s">
        <v>37</v>
      </c>
      <c r="D39" s="15">
        <v>97.7</v>
      </c>
      <c r="E39" s="15">
        <v>103.6</v>
      </c>
      <c r="F39" s="15">
        <v>148.1</v>
      </c>
      <c r="G39" s="15">
        <v>94.3</v>
      </c>
      <c r="H39" s="15">
        <v>91.8</v>
      </c>
      <c r="I39" s="15">
        <v>124.8</v>
      </c>
      <c r="J39" s="15">
        <v>90.9</v>
      </c>
      <c r="K39" s="15">
        <v>122.3</v>
      </c>
      <c r="L39" s="15">
        <v>97.8</v>
      </c>
      <c r="M39" s="15">
        <v>110.2</v>
      </c>
      <c r="N39" s="15">
        <v>96.7</v>
      </c>
      <c r="O39" s="15">
        <v>84.4</v>
      </c>
      <c r="P39" s="15">
        <v>141.1</v>
      </c>
      <c r="Q39" s="15">
        <v>84.6</v>
      </c>
      <c r="R39" s="15">
        <v>90.9</v>
      </c>
      <c r="S39" s="15">
        <v>105.4</v>
      </c>
      <c r="T39" s="15">
        <v>94.5</v>
      </c>
      <c r="U39" s="15">
        <v>107.5</v>
      </c>
      <c r="V39" s="15">
        <v>102.9</v>
      </c>
      <c r="W39" s="15">
        <v>85.3</v>
      </c>
      <c r="X39" s="15">
        <v>108</v>
      </c>
      <c r="Y39" s="15">
        <v>109.2</v>
      </c>
      <c r="Z39" s="15">
        <v>126.1</v>
      </c>
      <c r="AA39" s="15">
        <v>99.6</v>
      </c>
      <c r="AB39" s="15">
        <v>91.5</v>
      </c>
      <c r="AC39" s="15">
        <v>86.1</v>
      </c>
      <c r="AD39" s="15">
        <v>91.6</v>
      </c>
      <c r="AE39" s="15">
        <v>85.7</v>
      </c>
      <c r="AF39" s="15">
        <v>96.6</v>
      </c>
      <c r="AG39" s="15">
        <v>130.19999999999999</v>
      </c>
      <c r="AH39" s="15">
        <v>107.2</v>
      </c>
      <c r="AI39" s="15">
        <v>93.2</v>
      </c>
      <c r="AJ39" s="15">
        <v>102.5</v>
      </c>
      <c r="AK39" s="15">
        <v>94.5</v>
      </c>
      <c r="AL39" s="15">
        <v>101.8</v>
      </c>
      <c r="AM39" s="15">
        <v>97.2</v>
      </c>
      <c r="AN39" s="15">
        <v>98.2</v>
      </c>
      <c r="AO39" s="15">
        <v>94</v>
      </c>
      <c r="AP39" s="15">
        <v>105.9</v>
      </c>
      <c r="AQ39" s="15">
        <v>109.7</v>
      </c>
      <c r="AR39" s="15">
        <v>105.3</v>
      </c>
      <c r="AS39" s="15">
        <v>87.9</v>
      </c>
      <c r="AT39" s="15">
        <v>93.2</v>
      </c>
      <c r="AU39" s="15">
        <v>105.7</v>
      </c>
      <c r="AV39" s="15">
        <v>93.5</v>
      </c>
      <c r="AW39" s="15">
        <v>120.8</v>
      </c>
      <c r="AX39" s="15">
        <v>103.6</v>
      </c>
      <c r="AY39" s="15">
        <v>92.2</v>
      </c>
      <c r="AZ39" s="15">
        <v>94.5</v>
      </c>
      <c r="BA39" s="15">
        <v>102.8</v>
      </c>
      <c r="BB39" s="15">
        <v>85.7</v>
      </c>
      <c r="BC39" s="8" t="s">
        <v>200</v>
      </c>
      <c r="BD39" s="17"/>
      <c r="BE39" s="17"/>
    </row>
    <row r="40" spans="1:770">
      <c r="A40" s="82" t="s">
        <v>290</v>
      </c>
      <c r="B40" s="31" t="s">
        <v>24</v>
      </c>
      <c r="C40" s="3" t="s">
        <v>37</v>
      </c>
      <c r="D40" s="15">
        <v>91.6</v>
      </c>
      <c r="E40" s="15">
        <v>96.2</v>
      </c>
      <c r="F40" s="15">
        <v>118.8</v>
      </c>
      <c r="G40" s="15">
        <v>102.1</v>
      </c>
      <c r="H40" s="15">
        <v>99.1</v>
      </c>
      <c r="I40" s="15">
        <v>110.9</v>
      </c>
      <c r="J40" s="15">
        <v>103</v>
      </c>
      <c r="K40" s="15">
        <v>111.9</v>
      </c>
      <c r="L40" s="15">
        <v>103.9</v>
      </c>
      <c r="M40" s="15">
        <v>117.7</v>
      </c>
      <c r="N40" s="15">
        <v>99.4</v>
      </c>
      <c r="O40" s="15">
        <v>97.2</v>
      </c>
      <c r="P40" s="15">
        <v>123.8</v>
      </c>
      <c r="Q40" s="15">
        <v>106.3</v>
      </c>
      <c r="R40" s="15">
        <v>94.3</v>
      </c>
      <c r="S40" s="15">
        <v>94.7</v>
      </c>
      <c r="T40" s="15">
        <v>95.4</v>
      </c>
      <c r="U40" s="15">
        <v>91.9</v>
      </c>
      <c r="V40" s="15">
        <v>106.3</v>
      </c>
      <c r="W40" s="15">
        <v>96.3</v>
      </c>
      <c r="X40" s="15">
        <v>112.8</v>
      </c>
      <c r="Y40" s="15">
        <v>108.5</v>
      </c>
      <c r="Z40" s="15">
        <v>125.8</v>
      </c>
      <c r="AA40" s="15">
        <v>96.8</v>
      </c>
      <c r="AB40" s="15">
        <v>99.6</v>
      </c>
      <c r="AC40" s="15">
        <v>91</v>
      </c>
      <c r="AD40" s="15">
        <v>103.3</v>
      </c>
      <c r="AE40" s="15">
        <v>94.8</v>
      </c>
      <c r="AF40" s="15">
        <v>91.3</v>
      </c>
      <c r="AG40" s="15">
        <v>120.8</v>
      </c>
      <c r="AH40" s="15">
        <v>106.6</v>
      </c>
      <c r="AI40" s="15">
        <v>98.3</v>
      </c>
      <c r="AJ40" s="15">
        <v>109</v>
      </c>
      <c r="AK40" s="15">
        <v>97.3</v>
      </c>
      <c r="AL40" s="15">
        <v>96.9</v>
      </c>
      <c r="AM40" s="15">
        <v>100.1</v>
      </c>
      <c r="AN40" s="15">
        <v>91.5</v>
      </c>
      <c r="AO40" s="15">
        <v>105.8</v>
      </c>
      <c r="AP40" s="15">
        <v>102</v>
      </c>
      <c r="AQ40" s="15">
        <v>115.2</v>
      </c>
      <c r="AR40" s="15">
        <v>99.5</v>
      </c>
      <c r="AS40" s="15">
        <v>93.2</v>
      </c>
      <c r="AT40" s="15">
        <v>92.8</v>
      </c>
      <c r="AU40" s="15">
        <v>95.9</v>
      </c>
      <c r="AV40" s="15">
        <v>102.9</v>
      </c>
      <c r="AW40" s="15">
        <v>106.1</v>
      </c>
      <c r="AX40" s="15">
        <v>102.2</v>
      </c>
      <c r="AY40" s="15">
        <v>110.8</v>
      </c>
      <c r="AZ40" s="15">
        <v>99</v>
      </c>
      <c r="BA40" s="15">
        <v>96.7</v>
      </c>
      <c r="BB40" s="15">
        <v>99</v>
      </c>
      <c r="BC40" s="8" t="s">
        <v>200</v>
      </c>
      <c r="BD40" s="17"/>
      <c r="BE40" s="17"/>
    </row>
    <row r="41" spans="1:770" s="34" customFormat="1" ht="20.55" customHeight="1">
      <c r="A41" s="82">
        <v>2022</v>
      </c>
      <c r="B41" s="33" t="s">
        <v>54</v>
      </c>
      <c r="C41" s="4" t="s">
        <v>38</v>
      </c>
      <c r="D41" s="95">
        <v>389931.2</v>
      </c>
      <c r="E41" s="95">
        <v>277817.5</v>
      </c>
      <c r="F41" s="95">
        <v>63618</v>
      </c>
      <c r="G41" s="95">
        <v>458949.8</v>
      </c>
      <c r="H41" s="95">
        <v>165220.6</v>
      </c>
      <c r="I41" s="95">
        <v>3598102.7</v>
      </c>
      <c r="J41" s="95">
        <v>484371.5</v>
      </c>
      <c r="K41" s="95">
        <v>321844.59999999998</v>
      </c>
      <c r="L41" s="95">
        <v>87524.800000000003</v>
      </c>
      <c r="M41" s="95">
        <v>162314.4</v>
      </c>
      <c r="N41" s="95">
        <v>1389069.7</v>
      </c>
      <c r="O41" s="95">
        <v>755697.9</v>
      </c>
      <c r="P41" s="95">
        <v>98218.8</v>
      </c>
      <c r="Q41" s="95">
        <v>109546.5</v>
      </c>
      <c r="R41" s="95">
        <v>1033310.1</v>
      </c>
      <c r="S41" s="95">
        <v>455750.2</v>
      </c>
      <c r="T41" s="95">
        <v>231107.8</v>
      </c>
      <c r="U41" s="95">
        <v>210670.5</v>
      </c>
      <c r="V41" s="95">
        <v>260304.1</v>
      </c>
      <c r="W41" s="95">
        <v>281429.3</v>
      </c>
      <c r="X41" s="95">
        <v>84497.5</v>
      </c>
      <c r="Y41" s="95">
        <v>470187.1</v>
      </c>
      <c r="Z41" s="95">
        <v>688391.6</v>
      </c>
      <c r="AA41" s="95">
        <v>620695.6</v>
      </c>
      <c r="AB41" s="95">
        <v>446499.5</v>
      </c>
      <c r="AC41" s="95">
        <v>138739.70000000001</v>
      </c>
      <c r="AD41" s="95">
        <v>65014.5</v>
      </c>
      <c r="AE41" s="95">
        <v>161702</v>
      </c>
      <c r="AF41" s="95">
        <v>215917.8</v>
      </c>
      <c r="AG41" s="95">
        <v>105414.39999999999</v>
      </c>
      <c r="AH41" s="95">
        <v>745422.2</v>
      </c>
      <c r="AI41" s="95">
        <v>122114.8</v>
      </c>
      <c r="AJ41" s="95">
        <v>2053179.7</v>
      </c>
      <c r="AK41" s="95">
        <v>730072.4</v>
      </c>
      <c r="AL41" s="95">
        <v>73267.100000000006</v>
      </c>
      <c r="AM41" s="95">
        <v>822669.7</v>
      </c>
      <c r="AN41" s="95">
        <v>240534.3</v>
      </c>
      <c r="AO41" s="95">
        <v>299125.5</v>
      </c>
      <c r="AP41" s="95">
        <v>923088.8</v>
      </c>
      <c r="AQ41" s="95">
        <v>71402.2</v>
      </c>
      <c r="AR41" s="95">
        <v>295880.5</v>
      </c>
      <c r="AS41" s="95">
        <v>67570.7</v>
      </c>
      <c r="AT41" s="95">
        <v>475755.1</v>
      </c>
      <c r="AU41" s="95">
        <v>2355959.7000000002</v>
      </c>
      <c r="AV41" s="95">
        <v>248176.3</v>
      </c>
      <c r="AW41" s="95">
        <v>40617.1</v>
      </c>
      <c r="AX41" s="95">
        <v>649392.6</v>
      </c>
      <c r="AY41" s="95">
        <v>725513.5</v>
      </c>
      <c r="AZ41" s="95">
        <v>95588.4</v>
      </c>
      <c r="BA41" s="95">
        <v>401791.5</v>
      </c>
      <c r="BB41" s="95">
        <v>47432.5</v>
      </c>
      <c r="BC41" s="8" t="s">
        <v>44</v>
      </c>
      <c r="BD41" s="35"/>
      <c r="BE41" s="35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</row>
    <row r="42" spans="1:770" s="34" customFormat="1" ht="19.2" customHeight="1">
      <c r="A42" s="82">
        <v>2022</v>
      </c>
      <c r="B42" s="31" t="s">
        <v>71</v>
      </c>
      <c r="C42" s="3" t="s">
        <v>38</v>
      </c>
      <c r="D42" s="95">
        <v>48353.7</v>
      </c>
      <c r="E42" s="95">
        <v>44449.5</v>
      </c>
      <c r="F42" s="95">
        <v>1984.1</v>
      </c>
      <c r="G42" s="95">
        <v>40114.5</v>
      </c>
      <c r="H42" s="95">
        <v>24612.1</v>
      </c>
      <c r="I42" s="95">
        <v>423698.6</v>
      </c>
      <c r="J42" s="95">
        <v>31249.5</v>
      </c>
      <c r="K42" s="95">
        <v>38716.1</v>
      </c>
      <c r="L42" s="95">
        <v>6317</v>
      </c>
      <c r="M42" s="95" t="s">
        <v>138</v>
      </c>
      <c r="N42" s="95">
        <v>72986.899999999994</v>
      </c>
      <c r="O42" s="95">
        <v>73809.8</v>
      </c>
      <c r="P42" s="95" t="s">
        <v>138</v>
      </c>
      <c r="Q42" s="95">
        <v>11010.5</v>
      </c>
      <c r="R42" s="95">
        <v>133531.79999999999</v>
      </c>
      <c r="S42" s="95">
        <v>117149.1</v>
      </c>
      <c r="T42" s="95">
        <v>43913.1</v>
      </c>
      <c r="U42" s="95">
        <v>33408.400000000001</v>
      </c>
      <c r="V42" s="95">
        <v>46199.8</v>
      </c>
      <c r="W42" s="95">
        <v>48484.1</v>
      </c>
      <c r="X42" s="95">
        <v>8730.5</v>
      </c>
      <c r="Y42" s="95">
        <v>29537.8</v>
      </c>
      <c r="Z42" s="95">
        <v>60706.7</v>
      </c>
      <c r="AA42" s="95">
        <v>112128.6</v>
      </c>
      <c r="AB42" s="95">
        <v>58695</v>
      </c>
      <c r="AC42" s="95">
        <v>23224.9</v>
      </c>
      <c r="AD42" s="95">
        <v>4141</v>
      </c>
      <c r="AE42" s="95">
        <v>18882.400000000001</v>
      </c>
      <c r="AF42" s="95">
        <v>10859</v>
      </c>
      <c r="AG42" s="95">
        <v>11597.3</v>
      </c>
      <c r="AH42" s="95">
        <v>68005.2</v>
      </c>
      <c r="AI42" s="95">
        <v>4990.3999999999996</v>
      </c>
      <c r="AJ42" s="95">
        <v>83748.800000000003</v>
      </c>
      <c r="AK42" s="95">
        <v>110546.2</v>
      </c>
      <c r="AL42" s="95">
        <v>5017.2</v>
      </c>
      <c r="AM42" s="95">
        <v>129434.7</v>
      </c>
      <c r="AN42" s="95">
        <v>20100</v>
      </c>
      <c r="AO42" s="95">
        <v>39692.6</v>
      </c>
      <c r="AP42" s="95">
        <v>116272.5</v>
      </c>
      <c r="AQ42" s="95">
        <v>5832</v>
      </c>
      <c r="AR42" s="95">
        <v>43595.1</v>
      </c>
      <c r="AS42" s="95">
        <v>5349.2</v>
      </c>
      <c r="AT42" s="95">
        <v>72078.7</v>
      </c>
      <c r="AU42" s="95">
        <v>265437</v>
      </c>
      <c r="AV42" s="95">
        <v>28463.1</v>
      </c>
      <c r="AW42" s="95">
        <v>3733.9</v>
      </c>
      <c r="AX42" s="95">
        <v>54716.6</v>
      </c>
      <c r="AY42" s="95">
        <v>70844.2</v>
      </c>
      <c r="AZ42" s="95">
        <v>9420.2000000000007</v>
      </c>
      <c r="BA42" s="95">
        <v>71665.899999999994</v>
      </c>
      <c r="BB42" s="95">
        <v>3964.5</v>
      </c>
      <c r="BC42" s="8" t="s">
        <v>44</v>
      </c>
      <c r="BD42" s="35"/>
      <c r="BE42" s="35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</row>
    <row r="43" spans="1:770" s="27" customFormat="1">
      <c r="A43" s="82">
        <v>2022</v>
      </c>
      <c r="B43" s="31" t="s">
        <v>55</v>
      </c>
      <c r="C43" s="3" t="s">
        <v>38</v>
      </c>
      <c r="D43" s="81">
        <v>16213.470808</v>
      </c>
      <c r="E43" s="81">
        <v>25886.017994000002</v>
      </c>
      <c r="F43" s="81">
        <v>5574.2841410000001</v>
      </c>
      <c r="G43" s="81">
        <v>27293.778065999999</v>
      </c>
      <c r="H43" s="81">
        <v>5907.1138979999996</v>
      </c>
      <c r="I43" s="81">
        <v>186238.29135099999</v>
      </c>
      <c r="J43" s="81">
        <v>10293.959543000001</v>
      </c>
      <c r="K43" s="81">
        <v>15343.971701</v>
      </c>
      <c r="L43" s="81">
        <v>5241.538654</v>
      </c>
      <c r="M43" s="81">
        <v>1530.207654</v>
      </c>
      <c r="N43" s="81">
        <v>67728.742045999999</v>
      </c>
      <c r="O43" s="81">
        <v>47358.205035999999</v>
      </c>
      <c r="P43" s="81">
        <v>433.65371800000003</v>
      </c>
      <c r="Q43" s="81">
        <v>4078.7700690000001</v>
      </c>
      <c r="R43" s="81">
        <v>78673.265748000005</v>
      </c>
      <c r="S43" s="81">
        <v>45271.637174000003</v>
      </c>
      <c r="T43" s="81">
        <v>18056.783113000001</v>
      </c>
      <c r="U43" s="81">
        <v>13999.318307</v>
      </c>
      <c r="V43" s="81">
        <v>34481.233042</v>
      </c>
      <c r="W43" s="81">
        <v>121371.920402</v>
      </c>
      <c r="X43" s="81">
        <v>3462.62129</v>
      </c>
      <c r="Y43" s="81">
        <v>17826.843100999999</v>
      </c>
      <c r="Z43" s="81">
        <v>32694.235531999999</v>
      </c>
      <c r="AA43" s="81">
        <v>61408.780471999999</v>
      </c>
      <c r="AB43" s="81">
        <v>27224.739774999998</v>
      </c>
      <c r="AC43" s="81">
        <v>16147.967298</v>
      </c>
      <c r="AD43" s="81">
        <v>1964.1447089999999</v>
      </c>
      <c r="AE43" s="81">
        <v>8902.0963609999999</v>
      </c>
      <c r="AF43" s="81">
        <v>10112.558607000001</v>
      </c>
      <c r="AG43" s="81">
        <v>7254.9089869999998</v>
      </c>
      <c r="AH43" s="81">
        <v>46227.689915000003</v>
      </c>
      <c r="AI43" s="81">
        <v>4813.3512879999998</v>
      </c>
      <c r="AJ43" s="81">
        <v>109498.892951</v>
      </c>
      <c r="AK43" s="81">
        <v>40198.349245999998</v>
      </c>
      <c r="AL43" s="81">
        <v>5245.9272730000002</v>
      </c>
      <c r="AM43" s="81">
        <v>56804.312400000003</v>
      </c>
      <c r="AN43" s="81">
        <v>6821.7663910000001</v>
      </c>
      <c r="AO43" s="81">
        <v>34501.960347</v>
      </c>
      <c r="AP43" s="81">
        <v>49797.164906999998</v>
      </c>
      <c r="AQ43" s="81">
        <v>2889.729511</v>
      </c>
      <c r="AR43" s="81">
        <v>31501.081224000001</v>
      </c>
      <c r="AS43" s="81">
        <v>2354.5760529999998</v>
      </c>
      <c r="AT43" s="81">
        <v>38220.805196000001</v>
      </c>
      <c r="AU43" s="81">
        <v>487417.11572200002</v>
      </c>
      <c r="AV43" s="81">
        <v>16591.800839</v>
      </c>
      <c r="AW43" s="81">
        <v>2504.2702859999999</v>
      </c>
      <c r="AX43" s="81">
        <v>24952.251214</v>
      </c>
      <c r="AY43" s="81">
        <v>61197.507191999997</v>
      </c>
      <c r="AZ43" s="81">
        <v>7793.9689799999996</v>
      </c>
      <c r="BA43" s="81">
        <v>27432.403629</v>
      </c>
      <c r="BB43" s="81">
        <v>1874.533565</v>
      </c>
      <c r="BC43" s="15" t="s">
        <v>287</v>
      </c>
      <c r="BD43" s="72"/>
      <c r="BE43" s="72"/>
      <c r="BF43" s="72"/>
    </row>
    <row r="44" spans="1:770" s="28" customFormat="1">
      <c r="A44" s="82">
        <v>2020</v>
      </c>
      <c r="B44" s="33" t="s">
        <v>72</v>
      </c>
      <c r="C44" s="3" t="s">
        <v>38</v>
      </c>
      <c r="D44" s="9">
        <v>144200</v>
      </c>
      <c r="E44" s="9">
        <v>116900</v>
      </c>
      <c r="F44" s="9">
        <v>13700</v>
      </c>
      <c r="G44" s="9">
        <v>133500</v>
      </c>
      <c r="H44" s="9">
        <v>48400</v>
      </c>
      <c r="I44" s="9">
        <v>828600</v>
      </c>
      <c r="J44" s="9">
        <v>122000</v>
      </c>
      <c r="K44" s="9">
        <v>113200</v>
      </c>
      <c r="L44" s="9">
        <v>24900</v>
      </c>
      <c r="M44" s="9">
        <v>22400</v>
      </c>
      <c r="N44" s="9">
        <v>353800</v>
      </c>
      <c r="O44" s="9">
        <v>276900</v>
      </c>
      <c r="P44" s="9">
        <v>41900</v>
      </c>
      <c r="Q44" s="9">
        <v>19300</v>
      </c>
      <c r="R44" s="9">
        <v>375300</v>
      </c>
      <c r="S44" s="9">
        <v>204100</v>
      </c>
      <c r="T44" s="9">
        <v>63900</v>
      </c>
      <c r="U44" s="9">
        <v>69600</v>
      </c>
      <c r="V44" s="9">
        <v>140000</v>
      </c>
      <c r="W44" s="9">
        <v>76100</v>
      </c>
      <c r="X44" s="9">
        <v>38100</v>
      </c>
      <c r="Y44" s="9">
        <v>111400</v>
      </c>
      <c r="Z44" s="9">
        <v>227600</v>
      </c>
      <c r="AA44" s="9">
        <v>318400</v>
      </c>
      <c r="AB44" s="9">
        <v>159700</v>
      </c>
      <c r="AC44" s="9">
        <v>46200</v>
      </c>
      <c r="AD44" s="9">
        <v>9500</v>
      </c>
      <c r="AE44" s="9">
        <v>36700</v>
      </c>
      <c r="AF44" s="9">
        <v>57700</v>
      </c>
      <c r="AG44" s="9">
        <v>50200</v>
      </c>
      <c r="AH44" s="9">
        <v>288300</v>
      </c>
      <c r="AI44" s="9">
        <v>18300</v>
      </c>
      <c r="AJ44" s="9">
        <v>513000</v>
      </c>
      <c r="AK44" s="9">
        <v>293300</v>
      </c>
      <c r="AL44" s="9">
        <v>15900</v>
      </c>
      <c r="AM44" s="9">
        <v>303300</v>
      </c>
      <c r="AN44" s="9">
        <v>61300</v>
      </c>
      <c r="AO44" s="9">
        <v>70900</v>
      </c>
      <c r="AP44" s="9">
        <v>331500</v>
      </c>
      <c r="AQ44" s="9">
        <v>31200</v>
      </c>
      <c r="AR44" s="9">
        <v>162700</v>
      </c>
      <c r="AS44" s="9">
        <v>14600</v>
      </c>
      <c r="AT44" s="9">
        <v>204600</v>
      </c>
      <c r="AU44" s="9">
        <v>669900</v>
      </c>
      <c r="AV44" s="9">
        <v>54100</v>
      </c>
      <c r="AW44" s="9">
        <v>15200</v>
      </c>
      <c r="AX44" s="9">
        <v>197400</v>
      </c>
      <c r="AY44" s="9">
        <v>142100</v>
      </c>
      <c r="AZ44" s="9">
        <v>28000</v>
      </c>
      <c r="BA44" s="9">
        <v>131800</v>
      </c>
      <c r="BB44" s="9">
        <v>1000</v>
      </c>
      <c r="BC44" s="8" t="s">
        <v>44</v>
      </c>
      <c r="BD44" s="19"/>
      <c r="BE44" s="19"/>
    </row>
    <row r="45" spans="1:770" s="28" customFormat="1">
      <c r="A45" s="82">
        <v>2021</v>
      </c>
      <c r="B45" s="33" t="s">
        <v>159</v>
      </c>
      <c r="C45" s="3" t="s">
        <v>38</v>
      </c>
      <c r="D45" s="41">
        <v>38831722</v>
      </c>
      <c r="E45" s="41">
        <v>69353923.269999996</v>
      </c>
      <c r="F45" s="41">
        <v>2891687</v>
      </c>
      <c r="G45" s="41">
        <v>63713250.740000002</v>
      </c>
      <c r="H45" s="41">
        <v>7333604.0099999998</v>
      </c>
      <c r="I45" s="41">
        <v>785138755.15999997</v>
      </c>
      <c r="J45" s="41">
        <v>160952941.46000001</v>
      </c>
      <c r="K45" s="41">
        <v>13536977.6</v>
      </c>
      <c r="L45" s="41">
        <v>23574235.050000001</v>
      </c>
      <c r="M45" s="41">
        <v>13536977.6</v>
      </c>
      <c r="N45" s="41">
        <v>124737769.40000001</v>
      </c>
      <c r="O45" s="41">
        <v>50202677.719999999</v>
      </c>
      <c r="P45" s="41">
        <v>31022631.719999999</v>
      </c>
      <c r="Q45" s="41">
        <v>7710357.1299999999</v>
      </c>
      <c r="R45" s="41">
        <v>92339704.299999997</v>
      </c>
      <c r="S45" s="41">
        <v>28927733.120000001</v>
      </c>
      <c r="T45" s="41">
        <v>7297169.9400000004</v>
      </c>
      <c r="U45" s="41">
        <v>11557031</v>
      </c>
      <c r="V45" s="41">
        <v>20577380.960000001</v>
      </c>
      <c r="W45" s="41">
        <v>25816806.690000001</v>
      </c>
      <c r="X45" s="41">
        <v>3951773</v>
      </c>
      <c r="Y45" s="41">
        <v>156783344</v>
      </c>
      <c r="Z45" s="41">
        <v>383547945.44</v>
      </c>
      <c r="AA45" s="41">
        <v>68539715.450000003</v>
      </c>
      <c r="AB45" s="41">
        <v>52327235.299999997</v>
      </c>
      <c r="AC45" s="41">
        <v>99144</v>
      </c>
      <c r="AD45" s="41">
        <v>11098187</v>
      </c>
      <c r="AE45" s="41">
        <v>8319907</v>
      </c>
      <c r="AF45" s="41">
        <v>3786250.86</v>
      </c>
      <c r="AG45" s="41">
        <v>43710932.32</v>
      </c>
      <c r="AH45" s="41">
        <v>67142263.219999999</v>
      </c>
      <c r="AI45" s="41">
        <v>36440376.5</v>
      </c>
      <c r="AJ45" s="41">
        <v>178012601.84999999</v>
      </c>
      <c r="AK45" s="41">
        <v>134534088.44</v>
      </c>
      <c r="AL45" s="41">
        <v>249974</v>
      </c>
      <c r="AM45" s="41">
        <v>121812192.87</v>
      </c>
      <c r="AN45" s="41">
        <v>10129210.5</v>
      </c>
      <c r="AO45" s="41">
        <v>40912472.649999999</v>
      </c>
      <c r="AP45" s="41">
        <v>184866377.08000001</v>
      </c>
      <c r="AQ45" s="41">
        <v>10086114.83</v>
      </c>
      <c r="AR45" s="41">
        <v>20942775.93</v>
      </c>
      <c r="AS45" s="41">
        <v>2886279</v>
      </c>
      <c r="AT45" s="41">
        <v>26189917.609999999</v>
      </c>
      <c r="AU45" s="41">
        <v>212519898.28</v>
      </c>
      <c r="AV45" s="41">
        <v>43872798.329999998</v>
      </c>
      <c r="AW45" s="41">
        <v>12848993.630000001</v>
      </c>
      <c r="AX45" s="41">
        <v>209325848.47</v>
      </c>
      <c r="AY45" s="41">
        <v>83224749.189999998</v>
      </c>
      <c r="AZ45" s="41">
        <v>7103048.0800000001</v>
      </c>
      <c r="BA45" s="41">
        <v>30840966</v>
      </c>
      <c r="BB45" s="41">
        <v>9029837</v>
      </c>
      <c r="BC45" s="15" t="s">
        <v>45</v>
      </c>
      <c r="BD45" s="19"/>
      <c r="BE45" s="19"/>
    </row>
    <row r="46" spans="1:770" s="36" customFormat="1">
      <c r="A46" s="82">
        <v>2022</v>
      </c>
      <c r="B46" s="33" t="s">
        <v>56</v>
      </c>
      <c r="C46" s="3" t="s">
        <v>38</v>
      </c>
      <c r="D46" s="41">
        <v>10795765</v>
      </c>
      <c r="E46" s="41">
        <v>13650061.060000001</v>
      </c>
      <c r="F46" s="41">
        <v>49964</v>
      </c>
      <c r="G46" s="41">
        <v>18441940.010000002</v>
      </c>
      <c r="H46" s="41">
        <v>2109872</v>
      </c>
      <c r="I46" s="41">
        <v>96833254.75</v>
      </c>
      <c r="J46" s="41">
        <v>20204660.82</v>
      </c>
      <c r="K46" s="41">
        <v>7069266.7199999997</v>
      </c>
      <c r="L46" s="41">
        <v>4383987</v>
      </c>
      <c r="M46" s="41">
        <v>2026274</v>
      </c>
      <c r="N46" s="41">
        <v>18832162.66</v>
      </c>
      <c r="O46" s="41">
        <v>10504442</v>
      </c>
      <c r="P46" s="41">
        <v>2869900</v>
      </c>
      <c r="Q46" s="41">
        <v>939854</v>
      </c>
      <c r="R46" s="41">
        <v>17129792</v>
      </c>
      <c r="S46" s="41">
        <v>8406472</v>
      </c>
      <c r="T46" s="41">
        <v>556000</v>
      </c>
      <c r="U46" s="41">
        <v>1147407</v>
      </c>
      <c r="V46" s="41">
        <v>7629539</v>
      </c>
      <c r="W46" s="41">
        <v>5376557</v>
      </c>
      <c r="X46" s="41">
        <v>256000</v>
      </c>
      <c r="Y46" s="41">
        <v>23542783.149999999</v>
      </c>
      <c r="Z46" s="41">
        <v>50708246.549999997</v>
      </c>
      <c r="AA46" s="41">
        <v>15720919.6</v>
      </c>
      <c r="AB46" s="41">
        <v>8959748</v>
      </c>
      <c r="AC46" s="41">
        <v>876494</v>
      </c>
      <c r="AD46" s="41">
        <v>2472281</v>
      </c>
      <c r="AE46" s="41">
        <v>749975</v>
      </c>
      <c r="AF46" s="41">
        <v>1399999</v>
      </c>
      <c r="AG46" s="41">
        <v>6871638</v>
      </c>
      <c r="AH46" s="41">
        <v>11788153.779999999</v>
      </c>
      <c r="AI46" s="41">
        <v>9900275</v>
      </c>
      <c r="AJ46" s="41">
        <v>27788737.359999999</v>
      </c>
      <c r="AK46" s="41">
        <v>23988468.719999999</v>
      </c>
      <c r="AL46" s="41" t="s">
        <v>138</v>
      </c>
      <c r="AM46" s="41">
        <v>26229070.91</v>
      </c>
      <c r="AN46" s="41">
        <v>5408260.75</v>
      </c>
      <c r="AO46" s="41">
        <v>4640141.58</v>
      </c>
      <c r="AP46" s="41">
        <v>22833412</v>
      </c>
      <c r="AQ46" s="41">
        <v>2209379</v>
      </c>
      <c r="AR46" s="41">
        <v>6673474</v>
      </c>
      <c r="AS46" s="41">
        <v>1849583</v>
      </c>
      <c r="AT46" s="41">
        <v>9519204</v>
      </c>
      <c r="AU46" s="41">
        <v>36263768.609999999</v>
      </c>
      <c r="AV46" s="41">
        <v>8282589.21</v>
      </c>
      <c r="AW46" s="41">
        <v>2746955</v>
      </c>
      <c r="AX46" s="41">
        <v>29555806.02</v>
      </c>
      <c r="AY46" s="41">
        <v>17137464.48</v>
      </c>
      <c r="AZ46" s="41">
        <v>399999.35</v>
      </c>
      <c r="BA46" s="41">
        <v>4647124</v>
      </c>
      <c r="BB46" s="41">
        <v>255568</v>
      </c>
      <c r="BC46" s="15" t="s">
        <v>45</v>
      </c>
      <c r="BD46" s="17"/>
      <c r="BE46" s="24"/>
      <c r="BF46" s="24"/>
      <c r="BG46" s="24"/>
      <c r="BH46" s="58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  <c r="IW46" s="16"/>
      <c r="IX46" s="16"/>
      <c r="IY46" s="16"/>
      <c r="IZ46" s="16"/>
      <c r="JA46" s="16"/>
      <c r="JB46" s="16"/>
      <c r="JC46" s="16"/>
      <c r="JD46" s="16"/>
      <c r="JE46" s="16"/>
      <c r="JF46" s="16"/>
      <c r="JG46" s="16"/>
      <c r="JH46" s="16"/>
      <c r="JI46" s="16"/>
      <c r="JJ46" s="16"/>
      <c r="JK46" s="16"/>
      <c r="JL46" s="16"/>
      <c r="JM46" s="16"/>
      <c r="JN46" s="16"/>
      <c r="JO46" s="16"/>
      <c r="JP46" s="16"/>
      <c r="JQ46" s="16"/>
      <c r="JR46" s="16"/>
      <c r="JS46" s="16"/>
      <c r="JT46" s="16"/>
      <c r="JU46" s="16"/>
      <c r="JV46" s="16"/>
      <c r="JW46" s="16"/>
      <c r="JX46" s="16"/>
      <c r="JY46" s="16"/>
      <c r="JZ46" s="16"/>
      <c r="KA46" s="16"/>
      <c r="KB46" s="16"/>
      <c r="KC46" s="16"/>
      <c r="KD46" s="16"/>
      <c r="KE46" s="16"/>
      <c r="KF46" s="16"/>
      <c r="KG46" s="16"/>
      <c r="KH46" s="16"/>
      <c r="KI46" s="16"/>
      <c r="KJ46" s="16"/>
      <c r="KK46" s="16"/>
      <c r="KL46" s="16"/>
      <c r="KM46" s="16"/>
      <c r="KN46" s="16"/>
      <c r="KO46" s="16"/>
      <c r="KP46" s="16"/>
      <c r="KQ46" s="16"/>
      <c r="KR46" s="16"/>
      <c r="KS46" s="16"/>
      <c r="KT46" s="16"/>
      <c r="KU46" s="16"/>
      <c r="KV46" s="16"/>
      <c r="KW46" s="16"/>
      <c r="KX46" s="16"/>
      <c r="KY46" s="16"/>
      <c r="KZ46" s="16"/>
      <c r="LA46" s="16"/>
      <c r="LB46" s="16"/>
      <c r="LC46" s="16"/>
      <c r="LD46" s="16"/>
      <c r="LE46" s="16"/>
      <c r="LF46" s="16"/>
      <c r="LG46" s="16"/>
      <c r="LH46" s="16"/>
      <c r="LI46" s="16"/>
      <c r="LJ46" s="16"/>
      <c r="LK46" s="16"/>
      <c r="LL46" s="16"/>
      <c r="LM46" s="16"/>
      <c r="LN46" s="16"/>
      <c r="LO46" s="16"/>
      <c r="LP46" s="16"/>
      <c r="LQ46" s="16"/>
      <c r="LR46" s="16"/>
      <c r="LS46" s="16"/>
      <c r="LT46" s="16"/>
      <c r="LU46" s="16"/>
      <c r="LV46" s="16"/>
      <c r="LW46" s="16"/>
      <c r="LX46" s="16"/>
      <c r="LY46" s="16"/>
      <c r="LZ46" s="16"/>
      <c r="MA46" s="16"/>
      <c r="MB46" s="16"/>
      <c r="MC46" s="16"/>
      <c r="MD46" s="16"/>
      <c r="ME46" s="16"/>
      <c r="MF46" s="16"/>
      <c r="MG46" s="16"/>
      <c r="MH46" s="16"/>
      <c r="MI46" s="16"/>
      <c r="MJ46" s="16"/>
      <c r="MK46" s="16"/>
      <c r="ML46" s="16"/>
      <c r="MM46" s="16"/>
      <c r="MN46" s="16"/>
      <c r="MO46" s="16"/>
      <c r="MP46" s="16"/>
      <c r="MQ46" s="16"/>
      <c r="MR46" s="16"/>
      <c r="MS46" s="16"/>
      <c r="MT46" s="16"/>
      <c r="MU46" s="16"/>
      <c r="MV46" s="16"/>
      <c r="MW46" s="16"/>
      <c r="MX46" s="16"/>
      <c r="MY46" s="16"/>
      <c r="MZ46" s="16"/>
      <c r="NA46" s="16"/>
      <c r="NB46" s="16"/>
      <c r="NC46" s="16"/>
      <c r="ND46" s="16"/>
      <c r="NE46" s="16"/>
      <c r="NF46" s="16"/>
      <c r="NG46" s="16"/>
      <c r="NH46" s="16"/>
      <c r="NI46" s="16"/>
      <c r="NJ46" s="16"/>
      <c r="NK46" s="16"/>
      <c r="NL46" s="16"/>
      <c r="NM46" s="16"/>
      <c r="NN46" s="16"/>
      <c r="NO46" s="16"/>
      <c r="NP46" s="16"/>
      <c r="NQ46" s="16"/>
      <c r="NR46" s="16"/>
      <c r="NS46" s="16"/>
      <c r="NT46" s="16"/>
      <c r="NU46" s="16"/>
      <c r="NV46" s="16"/>
      <c r="NW46" s="16"/>
      <c r="NX46" s="16"/>
      <c r="NY46" s="16"/>
      <c r="NZ46" s="16"/>
      <c r="OA46" s="16"/>
      <c r="OB46" s="16"/>
      <c r="OC46" s="16"/>
      <c r="OD46" s="16"/>
      <c r="OE46" s="16"/>
      <c r="OF46" s="16"/>
      <c r="OG46" s="16"/>
      <c r="OH46" s="16"/>
      <c r="OI46" s="16"/>
      <c r="OJ46" s="16"/>
      <c r="OK46" s="16"/>
      <c r="OL46" s="16"/>
      <c r="OM46" s="16"/>
      <c r="ON46" s="16"/>
      <c r="OO46" s="16"/>
      <c r="OP46" s="16"/>
      <c r="OQ46" s="16"/>
      <c r="OR46" s="16"/>
      <c r="OS46" s="16"/>
      <c r="OT46" s="16"/>
      <c r="OU46" s="16"/>
      <c r="OV46" s="16"/>
      <c r="OW46" s="16"/>
      <c r="OX46" s="16"/>
      <c r="OY46" s="16"/>
      <c r="OZ46" s="16"/>
      <c r="PA46" s="16"/>
      <c r="PB46" s="16"/>
      <c r="PC46" s="16"/>
      <c r="PD46" s="16"/>
      <c r="PE46" s="16"/>
      <c r="PF46" s="16"/>
      <c r="PG46" s="16"/>
      <c r="PH46" s="16"/>
      <c r="PI46" s="16"/>
      <c r="PJ46" s="16"/>
      <c r="PK46" s="16"/>
      <c r="PL46" s="16"/>
      <c r="PM46" s="16"/>
      <c r="PN46" s="16"/>
      <c r="PO46" s="16"/>
      <c r="PP46" s="16"/>
      <c r="PQ46" s="16"/>
      <c r="PR46" s="16"/>
      <c r="PS46" s="16"/>
      <c r="PT46" s="16"/>
      <c r="PU46" s="16"/>
      <c r="PV46" s="16"/>
      <c r="PW46" s="16"/>
      <c r="PX46" s="16"/>
      <c r="PY46" s="16"/>
      <c r="PZ46" s="16"/>
      <c r="QA46" s="16"/>
      <c r="QB46" s="16"/>
      <c r="QC46" s="16"/>
      <c r="QD46" s="16"/>
      <c r="QE46" s="16"/>
      <c r="QF46" s="16"/>
      <c r="QG46" s="16"/>
      <c r="QH46" s="16"/>
      <c r="QI46" s="16"/>
      <c r="QJ46" s="16"/>
      <c r="QK46" s="16"/>
      <c r="QL46" s="16"/>
      <c r="QM46" s="16"/>
      <c r="QN46" s="16"/>
      <c r="QO46" s="16"/>
      <c r="QP46" s="16"/>
      <c r="QQ46" s="16"/>
      <c r="QR46" s="16"/>
      <c r="QS46" s="16"/>
      <c r="QT46" s="16"/>
      <c r="QU46" s="16"/>
      <c r="QV46" s="16"/>
      <c r="QW46" s="16"/>
      <c r="QX46" s="16"/>
      <c r="QY46" s="16"/>
      <c r="QZ46" s="16"/>
      <c r="RA46" s="16"/>
      <c r="RB46" s="16"/>
      <c r="RC46" s="16"/>
      <c r="RD46" s="16"/>
      <c r="RE46" s="16"/>
      <c r="RF46" s="16"/>
      <c r="RG46" s="16"/>
      <c r="RH46" s="16"/>
      <c r="RI46" s="16"/>
      <c r="RJ46" s="16"/>
      <c r="RK46" s="16"/>
      <c r="RL46" s="16"/>
      <c r="RM46" s="16"/>
      <c r="RN46" s="16"/>
      <c r="RO46" s="16"/>
      <c r="RP46" s="16"/>
      <c r="RQ46" s="16"/>
      <c r="RR46" s="16"/>
      <c r="RS46" s="16"/>
      <c r="RT46" s="16"/>
      <c r="RU46" s="16"/>
      <c r="RV46" s="16"/>
      <c r="RW46" s="16"/>
      <c r="RX46" s="16"/>
      <c r="RY46" s="16"/>
      <c r="RZ46" s="16"/>
      <c r="SA46" s="16"/>
      <c r="SB46" s="16"/>
      <c r="SC46" s="16"/>
      <c r="SD46" s="16"/>
      <c r="SE46" s="16"/>
      <c r="SF46" s="16"/>
      <c r="SG46" s="16"/>
      <c r="SH46" s="16"/>
      <c r="SI46" s="16"/>
      <c r="SJ46" s="16"/>
      <c r="SK46" s="16"/>
      <c r="SL46" s="16"/>
      <c r="SM46" s="16"/>
      <c r="SN46" s="16"/>
      <c r="SO46" s="16"/>
      <c r="SP46" s="16"/>
      <c r="SQ46" s="16"/>
      <c r="SR46" s="16"/>
      <c r="SS46" s="16"/>
      <c r="ST46" s="16"/>
      <c r="SU46" s="16"/>
      <c r="SV46" s="16"/>
      <c r="SW46" s="16"/>
      <c r="SX46" s="16"/>
      <c r="SY46" s="16"/>
      <c r="SZ46" s="16"/>
      <c r="TA46" s="16"/>
      <c r="TB46" s="16"/>
      <c r="TC46" s="16"/>
      <c r="TD46" s="16"/>
      <c r="TE46" s="16"/>
      <c r="TF46" s="16"/>
      <c r="TG46" s="16"/>
      <c r="TH46" s="16"/>
      <c r="TI46" s="16"/>
      <c r="TJ46" s="16"/>
      <c r="TK46" s="16"/>
      <c r="TL46" s="16"/>
      <c r="TM46" s="16"/>
      <c r="TN46" s="16"/>
      <c r="TO46" s="16"/>
      <c r="TP46" s="16"/>
      <c r="TQ46" s="16"/>
      <c r="TR46" s="16"/>
      <c r="TS46" s="16"/>
      <c r="TT46" s="16"/>
      <c r="TU46" s="16"/>
      <c r="TV46" s="16"/>
      <c r="TW46" s="16"/>
      <c r="TX46" s="16"/>
      <c r="TY46" s="16"/>
      <c r="TZ46" s="16"/>
      <c r="UA46" s="16"/>
      <c r="UB46" s="16"/>
      <c r="UC46" s="16"/>
      <c r="UD46" s="16"/>
      <c r="UE46" s="16"/>
      <c r="UF46" s="16"/>
      <c r="UG46" s="16"/>
      <c r="UH46" s="16"/>
      <c r="UI46" s="16"/>
      <c r="UJ46" s="16"/>
      <c r="UK46" s="16"/>
      <c r="UL46" s="16"/>
      <c r="UM46" s="16"/>
      <c r="UN46" s="16"/>
      <c r="UO46" s="16"/>
      <c r="UP46" s="16"/>
      <c r="UQ46" s="16"/>
      <c r="UR46" s="16"/>
      <c r="US46" s="16"/>
      <c r="UT46" s="16"/>
      <c r="UU46" s="16"/>
      <c r="UV46" s="16"/>
      <c r="UW46" s="16"/>
      <c r="UX46" s="16"/>
      <c r="UY46" s="16"/>
      <c r="UZ46" s="16"/>
      <c r="VA46" s="16"/>
      <c r="VB46" s="16"/>
      <c r="VC46" s="16"/>
      <c r="VD46" s="16"/>
      <c r="VE46" s="16"/>
      <c r="VF46" s="16"/>
      <c r="VG46" s="16"/>
      <c r="VH46" s="16"/>
      <c r="VI46" s="16"/>
      <c r="VJ46" s="16"/>
      <c r="VK46" s="16"/>
      <c r="VL46" s="16"/>
      <c r="VM46" s="16"/>
      <c r="VN46" s="16"/>
      <c r="VO46" s="16"/>
      <c r="VP46" s="16"/>
      <c r="VQ46" s="16"/>
      <c r="VR46" s="16"/>
      <c r="VS46" s="16"/>
      <c r="VT46" s="16"/>
      <c r="VU46" s="16"/>
      <c r="VV46" s="16"/>
      <c r="VW46" s="16"/>
      <c r="VX46" s="16"/>
      <c r="VY46" s="16"/>
      <c r="VZ46" s="16"/>
      <c r="WA46" s="16"/>
      <c r="WB46" s="16"/>
      <c r="WC46" s="16"/>
      <c r="WD46" s="16"/>
      <c r="WE46" s="16"/>
      <c r="WF46" s="16"/>
      <c r="WG46" s="16"/>
      <c r="WH46" s="16"/>
      <c r="WI46" s="16"/>
      <c r="WJ46" s="16"/>
      <c r="WK46" s="16"/>
      <c r="WL46" s="16"/>
      <c r="WM46" s="16"/>
      <c r="WN46" s="16"/>
      <c r="WO46" s="16"/>
      <c r="WP46" s="16"/>
      <c r="WQ46" s="16"/>
      <c r="WR46" s="16"/>
      <c r="WS46" s="16"/>
      <c r="WT46" s="16"/>
      <c r="WU46" s="16"/>
      <c r="WV46" s="16"/>
      <c r="WW46" s="16"/>
      <c r="WX46" s="16"/>
      <c r="WY46" s="16"/>
      <c r="WZ46" s="16"/>
      <c r="XA46" s="16"/>
      <c r="XB46" s="16"/>
      <c r="XC46" s="16"/>
      <c r="XD46" s="16"/>
      <c r="XE46" s="16"/>
      <c r="XF46" s="16"/>
      <c r="XG46" s="16"/>
      <c r="XH46" s="16"/>
      <c r="XI46" s="16"/>
      <c r="XJ46" s="16"/>
      <c r="XK46" s="16"/>
      <c r="XL46" s="16"/>
      <c r="XM46" s="16"/>
      <c r="XN46" s="16"/>
      <c r="XO46" s="16"/>
      <c r="XP46" s="16"/>
      <c r="XQ46" s="16"/>
      <c r="XR46" s="16"/>
      <c r="XS46" s="16"/>
      <c r="XT46" s="16"/>
      <c r="XU46" s="16"/>
      <c r="XV46" s="16"/>
      <c r="XW46" s="16"/>
      <c r="XX46" s="16"/>
      <c r="XY46" s="16"/>
      <c r="XZ46" s="16"/>
      <c r="YA46" s="16"/>
      <c r="YB46" s="16"/>
      <c r="YC46" s="16"/>
      <c r="YD46" s="16"/>
      <c r="YE46" s="16"/>
      <c r="YF46" s="16"/>
      <c r="YG46" s="16"/>
      <c r="YH46" s="16"/>
      <c r="YI46" s="16"/>
      <c r="YJ46" s="16"/>
      <c r="YK46" s="16"/>
      <c r="YL46" s="16"/>
      <c r="YM46" s="16"/>
      <c r="YN46" s="16"/>
      <c r="YO46" s="16"/>
      <c r="YP46" s="16"/>
      <c r="YQ46" s="16"/>
      <c r="YR46" s="16"/>
      <c r="YS46" s="16"/>
      <c r="YT46" s="16"/>
      <c r="YU46" s="16"/>
      <c r="YV46" s="16"/>
      <c r="YW46" s="16"/>
      <c r="YX46" s="16"/>
      <c r="YY46" s="16"/>
      <c r="YZ46" s="16"/>
      <c r="ZA46" s="16"/>
      <c r="ZB46" s="16"/>
      <c r="ZC46" s="16"/>
      <c r="ZD46" s="16"/>
      <c r="ZE46" s="16"/>
      <c r="ZF46" s="16"/>
      <c r="ZG46" s="16"/>
      <c r="ZH46" s="16"/>
      <c r="ZI46" s="16"/>
      <c r="ZJ46" s="16"/>
      <c r="ZK46" s="16"/>
      <c r="ZL46" s="16"/>
      <c r="ZM46" s="16"/>
      <c r="ZN46" s="16"/>
      <c r="ZO46" s="16"/>
      <c r="ZP46" s="16"/>
      <c r="ZQ46" s="16"/>
      <c r="ZR46" s="16"/>
      <c r="ZS46" s="16"/>
      <c r="ZT46" s="16"/>
      <c r="ZU46" s="16"/>
      <c r="ZV46" s="16"/>
      <c r="ZW46" s="16"/>
      <c r="ZX46" s="16"/>
      <c r="ZY46" s="16"/>
      <c r="ZZ46" s="16"/>
      <c r="AAA46" s="16"/>
      <c r="AAB46" s="16"/>
      <c r="AAC46" s="16"/>
      <c r="AAD46" s="16"/>
      <c r="AAE46" s="16"/>
      <c r="AAF46" s="16"/>
      <c r="AAG46" s="16"/>
      <c r="AAH46" s="16"/>
      <c r="AAI46" s="16"/>
      <c r="AAJ46" s="16"/>
      <c r="AAK46" s="16"/>
      <c r="AAL46" s="16"/>
      <c r="AAM46" s="16"/>
      <c r="AAN46" s="16"/>
      <c r="AAO46" s="16"/>
      <c r="AAP46" s="16"/>
      <c r="AAQ46" s="16"/>
      <c r="AAR46" s="16"/>
      <c r="AAS46" s="16"/>
      <c r="AAT46" s="16"/>
      <c r="AAU46" s="16"/>
      <c r="AAV46" s="16"/>
      <c r="AAW46" s="16"/>
      <c r="AAX46" s="16"/>
      <c r="AAY46" s="16"/>
      <c r="AAZ46" s="16"/>
      <c r="ABA46" s="16"/>
      <c r="ABB46" s="16"/>
      <c r="ABC46" s="16"/>
      <c r="ABD46" s="16"/>
      <c r="ABE46" s="16"/>
      <c r="ABF46" s="16"/>
      <c r="ABG46" s="16"/>
      <c r="ABH46" s="16"/>
      <c r="ABI46" s="16"/>
      <c r="ABJ46" s="16"/>
      <c r="ABK46" s="16"/>
      <c r="ABL46" s="16"/>
      <c r="ABM46" s="16"/>
      <c r="ABN46" s="16"/>
      <c r="ABO46" s="16"/>
      <c r="ABP46" s="16"/>
      <c r="ABQ46" s="16"/>
      <c r="ABR46" s="16"/>
      <c r="ABS46" s="16"/>
      <c r="ABT46" s="16"/>
      <c r="ABU46" s="16"/>
      <c r="ABV46" s="16"/>
      <c r="ABW46" s="16"/>
      <c r="ABX46" s="16"/>
      <c r="ABY46" s="16"/>
      <c r="ABZ46" s="16"/>
      <c r="ACA46" s="16"/>
      <c r="ACB46" s="16"/>
      <c r="ACC46" s="16"/>
      <c r="ACD46" s="16"/>
      <c r="ACE46" s="16"/>
      <c r="ACF46" s="16"/>
      <c r="ACG46" s="16"/>
      <c r="ACH46" s="16"/>
      <c r="ACI46" s="16"/>
      <c r="ACJ46" s="16"/>
      <c r="ACK46" s="16"/>
      <c r="ACL46" s="16"/>
      <c r="ACM46" s="16"/>
      <c r="ACN46" s="16"/>
      <c r="ACO46" s="16"/>
      <c r="ACP46" s="16"/>
    </row>
    <row r="47" spans="1:770" s="30" customFormat="1">
      <c r="A47" s="82">
        <v>2022</v>
      </c>
      <c r="B47" s="33" t="s">
        <v>25</v>
      </c>
      <c r="C47" s="5" t="s">
        <v>38</v>
      </c>
      <c r="D47" s="41">
        <v>491511822</v>
      </c>
      <c r="E47" s="41">
        <v>270097152</v>
      </c>
      <c r="F47" s="41">
        <v>69188499</v>
      </c>
      <c r="G47" s="75" t="s">
        <v>277</v>
      </c>
      <c r="H47" s="41">
        <v>235482199</v>
      </c>
      <c r="I47" s="41" t="s">
        <v>278</v>
      </c>
      <c r="J47" s="41" t="s">
        <v>279</v>
      </c>
      <c r="K47" s="41" t="s">
        <v>280</v>
      </c>
      <c r="L47" s="41" t="s">
        <v>281</v>
      </c>
      <c r="M47" s="76">
        <v>1368585559</v>
      </c>
      <c r="N47" s="76">
        <v>6815203869</v>
      </c>
      <c r="O47" s="76">
        <v>2257330046</v>
      </c>
      <c r="P47" s="41">
        <v>54947250</v>
      </c>
      <c r="Q47" s="41">
        <v>325347451</v>
      </c>
      <c r="R47" s="76">
        <v>10324568625</v>
      </c>
      <c r="S47" s="41">
        <v>743270630</v>
      </c>
      <c r="T47" s="41">
        <v>277405792</v>
      </c>
      <c r="U47" s="41">
        <v>356584691</v>
      </c>
      <c r="V47" s="41">
        <v>86250884</v>
      </c>
      <c r="W47" s="41">
        <v>158477970</v>
      </c>
      <c r="X47" s="41">
        <v>93727234</v>
      </c>
      <c r="Y47" s="76">
        <v>1556939873</v>
      </c>
      <c r="Z47" s="76">
        <v>21121069366</v>
      </c>
      <c r="AA47" s="76">
        <v>1160485907</v>
      </c>
      <c r="AB47" s="76">
        <v>2172919458</v>
      </c>
      <c r="AC47" s="41">
        <v>67804192</v>
      </c>
      <c r="AD47" s="41">
        <v>199579657</v>
      </c>
      <c r="AE47" s="41">
        <v>502177779</v>
      </c>
      <c r="AF47" s="76">
        <v>1305745781</v>
      </c>
      <c r="AG47" s="41">
        <v>202719099</v>
      </c>
      <c r="AH47" s="76">
        <v>2305729908</v>
      </c>
      <c r="AI47" s="41">
        <v>148083328</v>
      </c>
      <c r="AJ47" s="76">
        <v>28987400636</v>
      </c>
      <c r="AK47" s="76">
        <v>4301053518</v>
      </c>
      <c r="AL47" s="41">
        <v>75781452</v>
      </c>
      <c r="AM47" s="76">
        <v>2126621796</v>
      </c>
      <c r="AN47" s="41">
        <v>223555711</v>
      </c>
      <c r="AO47" s="41">
        <v>970364638</v>
      </c>
      <c r="AP47" s="76">
        <v>4602746437</v>
      </c>
      <c r="AQ47" s="41">
        <v>126852582</v>
      </c>
      <c r="AR47" s="41">
        <v>662405304</v>
      </c>
      <c r="AS47" s="41">
        <v>6197117</v>
      </c>
      <c r="AT47" s="41">
        <v>982618591</v>
      </c>
      <c r="AU47" s="76">
        <v>9548636428</v>
      </c>
      <c r="AV47" s="76">
        <v>2449174972</v>
      </c>
      <c r="AW47" s="41">
        <v>585474704</v>
      </c>
      <c r="AX47" s="76">
        <v>2962203872</v>
      </c>
      <c r="AY47" s="76">
        <v>8090629818</v>
      </c>
      <c r="AZ47" s="41">
        <v>9839651</v>
      </c>
      <c r="BA47" s="41">
        <v>526244846</v>
      </c>
      <c r="BB47" s="41">
        <v>662546783</v>
      </c>
      <c r="BC47" s="15" t="s">
        <v>46</v>
      </c>
      <c r="BD47" s="29"/>
      <c r="BE47" s="29"/>
    </row>
    <row r="48" spans="1:770">
      <c r="A48" s="82">
        <v>2021</v>
      </c>
      <c r="B48" s="33" t="s">
        <v>285</v>
      </c>
      <c r="C48" s="3" t="s">
        <v>38</v>
      </c>
      <c r="D48" s="18">
        <v>8065</v>
      </c>
      <c r="E48" s="18">
        <v>3519</v>
      </c>
      <c r="F48" s="15">
        <v>317</v>
      </c>
      <c r="G48" s="18">
        <v>17891</v>
      </c>
      <c r="H48" s="18">
        <v>2622</v>
      </c>
      <c r="I48" s="18">
        <v>315318</v>
      </c>
      <c r="J48" s="18">
        <v>22166</v>
      </c>
      <c r="K48" s="18">
        <v>16451</v>
      </c>
      <c r="L48" s="18">
        <v>5456</v>
      </c>
      <c r="M48" s="18">
        <v>2714</v>
      </c>
      <c r="N48" s="18">
        <v>32881</v>
      </c>
      <c r="O48" s="18">
        <v>22742</v>
      </c>
      <c r="P48" s="18">
        <v>900</v>
      </c>
      <c r="Q48" s="18">
        <v>8575</v>
      </c>
      <c r="R48" s="18">
        <v>43826</v>
      </c>
      <c r="S48" s="18">
        <v>16272</v>
      </c>
      <c r="T48" s="18">
        <v>6984</v>
      </c>
      <c r="U48" s="18">
        <v>6301</v>
      </c>
      <c r="V48" s="18">
        <v>4497</v>
      </c>
      <c r="W48" s="18">
        <v>8130</v>
      </c>
      <c r="X48" s="18">
        <v>1242</v>
      </c>
      <c r="Y48" s="18">
        <v>13471</v>
      </c>
      <c r="Z48" s="18">
        <v>51878</v>
      </c>
      <c r="AA48" s="18">
        <v>46804</v>
      </c>
      <c r="AB48" s="18">
        <v>30253</v>
      </c>
      <c r="AC48" s="18">
        <v>1076</v>
      </c>
      <c r="AD48" s="18">
        <v>1061</v>
      </c>
      <c r="AE48" s="18">
        <v>2465</v>
      </c>
      <c r="AF48" s="18">
        <v>6497</v>
      </c>
      <c r="AG48" s="18">
        <v>6174</v>
      </c>
      <c r="AH48" s="18">
        <v>32672</v>
      </c>
      <c r="AI48" s="18">
        <v>3197</v>
      </c>
      <c r="AJ48" s="18">
        <v>83345</v>
      </c>
      <c r="AK48" s="18">
        <v>27347</v>
      </c>
      <c r="AL48" s="18">
        <v>780</v>
      </c>
      <c r="AM48" s="18">
        <v>30030</v>
      </c>
      <c r="AN48" s="18">
        <v>3771</v>
      </c>
      <c r="AO48" s="18">
        <v>19599</v>
      </c>
      <c r="AP48" s="18">
        <v>29127</v>
      </c>
      <c r="AQ48" s="18">
        <v>2813</v>
      </c>
      <c r="AR48" s="18">
        <v>6877</v>
      </c>
      <c r="AS48" s="18">
        <v>936</v>
      </c>
      <c r="AT48" s="18">
        <v>8433</v>
      </c>
      <c r="AU48" s="18">
        <v>81232</v>
      </c>
      <c r="AV48" s="18">
        <v>10843</v>
      </c>
      <c r="AW48" s="18">
        <v>2653</v>
      </c>
      <c r="AX48" s="18">
        <v>16769</v>
      </c>
      <c r="AY48" s="18">
        <v>51979</v>
      </c>
      <c r="AZ48" s="18">
        <v>777</v>
      </c>
      <c r="BA48" s="18">
        <v>17733</v>
      </c>
      <c r="BB48" s="18">
        <v>847</v>
      </c>
      <c r="BC48" s="8" t="s">
        <v>46</v>
      </c>
      <c r="BD48" s="17"/>
      <c r="BE48" s="17"/>
    </row>
    <row r="49" spans="1:106">
      <c r="A49" s="82">
        <v>2021</v>
      </c>
      <c r="B49" s="33" t="s">
        <v>82</v>
      </c>
      <c r="C49" s="3" t="s">
        <v>38</v>
      </c>
      <c r="D49" s="18">
        <v>439</v>
      </c>
      <c r="E49" s="15">
        <v>360</v>
      </c>
      <c r="F49" s="15">
        <v>32</v>
      </c>
      <c r="G49" s="18">
        <v>1875</v>
      </c>
      <c r="H49" s="15">
        <v>386</v>
      </c>
      <c r="I49" s="18">
        <v>45041</v>
      </c>
      <c r="J49" s="18">
        <v>2312</v>
      </c>
      <c r="K49" s="18">
        <v>1390</v>
      </c>
      <c r="L49" s="18">
        <v>1642</v>
      </c>
      <c r="M49" s="15">
        <v>867</v>
      </c>
      <c r="N49" s="18">
        <v>3808</v>
      </c>
      <c r="O49" s="18">
        <v>3522</v>
      </c>
      <c r="P49" s="15">
        <v>38</v>
      </c>
      <c r="Q49" s="18">
        <v>1989</v>
      </c>
      <c r="R49" s="18">
        <v>6850</v>
      </c>
      <c r="S49" s="18">
        <v>2174</v>
      </c>
      <c r="T49" s="18">
        <v>840</v>
      </c>
      <c r="U49" s="15">
        <v>653</v>
      </c>
      <c r="V49" s="15">
        <v>371</v>
      </c>
      <c r="W49" s="15">
        <v>241</v>
      </c>
      <c r="X49" s="15">
        <v>64</v>
      </c>
      <c r="Y49" s="18">
        <v>1471</v>
      </c>
      <c r="Z49" s="18">
        <v>7111</v>
      </c>
      <c r="AA49" s="18">
        <v>6577</v>
      </c>
      <c r="AB49" s="18">
        <v>2911</v>
      </c>
      <c r="AC49" s="15">
        <v>68</v>
      </c>
      <c r="AD49" s="15">
        <v>152</v>
      </c>
      <c r="AE49" s="15">
        <v>295</v>
      </c>
      <c r="AF49" s="15">
        <v>898</v>
      </c>
      <c r="AG49" s="18">
        <v>597</v>
      </c>
      <c r="AH49" s="18">
        <v>3063</v>
      </c>
      <c r="AI49" s="15">
        <v>329</v>
      </c>
      <c r="AJ49" s="18">
        <v>16133</v>
      </c>
      <c r="AK49" s="18">
        <v>4225</v>
      </c>
      <c r="AL49" s="15">
        <v>80</v>
      </c>
      <c r="AM49" s="18">
        <v>3593</v>
      </c>
      <c r="AN49" s="15">
        <v>308</v>
      </c>
      <c r="AO49" s="18">
        <v>1810</v>
      </c>
      <c r="AP49" s="18">
        <v>3289</v>
      </c>
      <c r="AQ49" s="15">
        <v>340</v>
      </c>
      <c r="AR49" s="18">
        <v>663</v>
      </c>
      <c r="AS49" s="15">
        <v>111</v>
      </c>
      <c r="AT49" s="18">
        <v>1206</v>
      </c>
      <c r="AU49" s="18">
        <v>12191</v>
      </c>
      <c r="AV49" s="18">
        <v>1199</v>
      </c>
      <c r="AW49" s="15">
        <v>82</v>
      </c>
      <c r="AX49" s="18">
        <v>2421</v>
      </c>
      <c r="AY49" s="18">
        <v>6784</v>
      </c>
      <c r="AZ49" s="15">
        <v>43</v>
      </c>
      <c r="BA49" s="18">
        <v>2146</v>
      </c>
      <c r="BB49" s="15">
        <v>106</v>
      </c>
      <c r="BC49" s="15" t="s">
        <v>46</v>
      </c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</row>
    <row r="50" spans="1:106">
      <c r="A50" s="82">
        <v>2021</v>
      </c>
      <c r="B50" s="33" t="s">
        <v>80</v>
      </c>
      <c r="C50" s="3" t="s">
        <v>38</v>
      </c>
      <c r="D50" s="15">
        <v>7.1</v>
      </c>
      <c r="E50" s="15">
        <v>7.1</v>
      </c>
      <c r="F50" s="15">
        <v>4.4000000000000004</v>
      </c>
      <c r="G50" s="15">
        <v>25.8</v>
      </c>
      <c r="H50" s="15">
        <v>12.7</v>
      </c>
      <c r="I50" s="15">
        <v>115.1</v>
      </c>
      <c r="J50" s="15">
        <v>39.799999999999997</v>
      </c>
      <c r="K50" s="15">
        <v>38.4</v>
      </c>
      <c r="L50" s="15">
        <v>163.4</v>
      </c>
      <c r="M50" s="15">
        <v>129.6</v>
      </c>
      <c r="N50" s="15">
        <v>17.399999999999999</v>
      </c>
      <c r="O50" s="15">
        <v>32.6</v>
      </c>
      <c r="P50" s="15">
        <v>2.6</v>
      </c>
      <c r="Q50" s="15">
        <v>104.4</v>
      </c>
      <c r="R50" s="15">
        <v>54</v>
      </c>
      <c r="S50" s="15">
        <v>31.9</v>
      </c>
      <c r="T50" s="15">
        <v>26.3</v>
      </c>
      <c r="U50" s="15">
        <v>22.2</v>
      </c>
      <c r="V50" s="15">
        <v>8.1999999999999993</v>
      </c>
      <c r="W50" s="15">
        <v>5.2</v>
      </c>
      <c r="X50" s="15">
        <v>4.5999999999999996</v>
      </c>
      <c r="Y50" s="15">
        <v>23.8</v>
      </c>
      <c r="Z50" s="15">
        <v>101.7</v>
      </c>
      <c r="AA50" s="15">
        <v>65.5</v>
      </c>
      <c r="AB50" s="15">
        <v>51</v>
      </c>
      <c r="AC50" s="15">
        <v>2.2999999999999998</v>
      </c>
      <c r="AD50" s="15">
        <v>13.7</v>
      </c>
      <c r="AE50" s="15">
        <v>15</v>
      </c>
      <c r="AF50" s="15">
        <v>28.5</v>
      </c>
      <c r="AG50" s="15">
        <v>43</v>
      </c>
      <c r="AH50" s="15">
        <v>33</v>
      </c>
      <c r="AI50" s="15">
        <v>15.5</v>
      </c>
      <c r="AJ50" s="15">
        <v>81.2</v>
      </c>
      <c r="AK50" s="15">
        <v>40</v>
      </c>
      <c r="AL50" s="15">
        <v>10.3</v>
      </c>
      <c r="AM50" s="15">
        <v>30.5</v>
      </c>
      <c r="AN50" s="15">
        <v>7.7</v>
      </c>
      <c r="AO50" s="15">
        <v>42.5</v>
      </c>
      <c r="AP50" s="15">
        <v>25.3</v>
      </c>
      <c r="AQ50" s="15">
        <v>31</v>
      </c>
      <c r="AR50" s="15">
        <v>12.8</v>
      </c>
      <c r="AS50" s="15">
        <v>12.4</v>
      </c>
      <c r="AT50" s="15">
        <v>17.3</v>
      </c>
      <c r="AU50" s="15">
        <v>41.2</v>
      </c>
      <c r="AV50" s="15">
        <v>35.9</v>
      </c>
      <c r="AW50" s="15">
        <v>12.7</v>
      </c>
      <c r="AX50" s="15">
        <v>28</v>
      </c>
      <c r="AY50" s="15">
        <v>87.6</v>
      </c>
      <c r="AZ50" s="15">
        <v>2.4</v>
      </c>
      <c r="BA50" s="15">
        <v>86.5</v>
      </c>
      <c r="BB50" s="15">
        <v>18.3</v>
      </c>
      <c r="BC50" s="15" t="s">
        <v>46</v>
      </c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</row>
    <row r="51" spans="1:106" s="16" customFormat="1">
      <c r="A51" s="82">
        <v>2022</v>
      </c>
      <c r="B51" s="33" t="s">
        <v>57</v>
      </c>
      <c r="C51" s="3" t="s">
        <v>38</v>
      </c>
      <c r="D51" s="15">
        <v>8.1</v>
      </c>
      <c r="E51" s="15">
        <v>7.83</v>
      </c>
      <c r="F51" s="15">
        <v>18.2</v>
      </c>
      <c r="G51" s="15">
        <v>7.74</v>
      </c>
      <c r="H51" s="15">
        <v>7.83</v>
      </c>
      <c r="I51" s="15">
        <v>17.37</v>
      </c>
      <c r="J51" s="15">
        <v>8.77</v>
      </c>
      <c r="K51" s="15">
        <v>14.9</v>
      </c>
      <c r="L51" s="15">
        <v>9.26</v>
      </c>
      <c r="M51" s="15">
        <v>7.6</v>
      </c>
      <c r="N51" s="15">
        <v>9.36</v>
      </c>
      <c r="O51" s="15">
        <v>9.09</v>
      </c>
      <c r="P51" s="15">
        <v>36.71</v>
      </c>
      <c r="Q51" s="15">
        <v>6.72</v>
      </c>
      <c r="R51" s="15">
        <v>8.92</v>
      </c>
      <c r="S51" s="15">
        <v>8.93</v>
      </c>
      <c r="T51" s="15">
        <v>7.09</v>
      </c>
      <c r="U51" s="15">
        <v>8.57</v>
      </c>
      <c r="V51" s="15">
        <v>7.63</v>
      </c>
      <c r="W51" s="15">
        <v>7.47</v>
      </c>
      <c r="X51" s="15">
        <v>11.17</v>
      </c>
      <c r="Y51" s="15">
        <v>10.1</v>
      </c>
      <c r="Z51" s="15">
        <v>17.829999999999998</v>
      </c>
      <c r="AA51" s="15">
        <v>8.35</v>
      </c>
      <c r="AB51" s="15">
        <v>9.19</v>
      </c>
      <c r="AC51" s="15">
        <v>6.99</v>
      </c>
      <c r="AD51" s="15">
        <v>7.43</v>
      </c>
      <c r="AE51" s="15">
        <v>7.24</v>
      </c>
      <c r="AF51" s="15">
        <v>8.4</v>
      </c>
      <c r="AG51" s="15">
        <v>15.19</v>
      </c>
      <c r="AH51" s="15">
        <v>12.44</v>
      </c>
      <c r="AI51" s="15">
        <v>6.7</v>
      </c>
      <c r="AJ51" s="15">
        <v>6.89</v>
      </c>
      <c r="AK51" s="15">
        <v>6.89</v>
      </c>
      <c r="AL51" s="15">
        <v>6.94</v>
      </c>
      <c r="AM51" s="15">
        <v>7.75</v>
      </c>
      <c r="AN51" s="15">
        <v>6.95</v>
      </c>
      <c r="AO51" s="15">
        <v>6.44</v>
      </c>
      <c r="AP51" s="15">
        <v>8.27</v>
      </c>
      <c r="AQ51" s="15">
        <v>17.96</v>
      </c>
      <c r="AR51" s="15">
        <v>7.26</v>
      </c>
      <c r="AS51" s="15">
        <v>8.1</v>
      </c>
      <c r="AT51" s="15">
        <v>6.88</v>
      </c>
      <c r="AU51" s="15">
        <v>7.21</v>
      </c>
      <c r="AV51" s="15">
        <v>6.88</v>
      </c>
      <c r="AW51" s="15">
        <v>12.11</v>
      </c>
      <c r="AX51" s="15">
        <v>8.24</v>
      </c>
      <c r="AY51" s="15">
        <v>6.05</v>
      </c>
      <c r="AZ51" s="15">
        <v>6.74</v>
      </c>
      <c r="BA51" s="15">
        <v>8.36</v>
      </c>
      <c r="BB51" s="15">
        <v>6.9</v>
      </c>
      <c r="BC51" s="15" t="s">
        <v>288</v>
      </c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</row>
    <row r="52" spans="1:106" s="16" customFormat="1">
      <c r="A52" s="82">
        <v>2022</v>
      </c>
      <c r="B52" s="33" t="s">
        <v>65</v>
      </c>
      <c r="C52" s="3" t="s">
        <v>38</v>
      </c>
      <c r="D52" s="15">
        <v>9.82</v>
      </c>
      <c r="E52" s="15">
        <v>13.42</v>
      </c>
      <c r="F52" s="15">
        <v>19.84</v>
      </c>
      <c r="G52" s="15">
        <v>10.79</v>
      </c>
      <c r="H52" s="15">
        <v>10.23</v>
      </c>
      <c r="I52" s="15">
        <v>21.68</v>
      </c>
      <c r="J52" s="15">
        <v>11.7</v>
      </c>
      <c r="K52" s="15">
        <v>18.559999999999999</v>
      </c>
      <c r="L52" s="15">
        <v>11.06</v>
      </c>
      <c r="M52" s="15">
        <v>15.54</v>
      </c>
      <c r="N52" s="15">
        <v>11.19</v>
      </c>
      <c r="O52" s="15">
        <v>12.68</v>
      </c>
      <c r="P52" s="15">
        <v>40.590000000000003</v>
      </c>
      <c r="Q52" s="15">
        <v>8.2899999999999991</v>
      </c>
      <c r="R52" s="15">
        <v>11.66</v>
      </c>
      <c r="S52" s="15">
        <v>13.07</v>
      </c>
      <c r="T52" s="15">
        <v>10.48</v>
      </c>
      <c r="U52" s="15">
        <v>11.7</v>
      </c>
      <c r="V52" s="15">
        <v>11.95</v>
      </c>
      <c r="W52" s="15">
        <v>11.86</v>
      </c>
      <c r="X52" s="15">
        <v>15.53</v>
      </c>
      <c r="Y52" s="15">
        <v>12.66</v>
      </c>
      <c r="Z52" s="15">
        <v>18.78</v>
      </c>
      <c r="AA52" s="15">
        <v>12.47</v>
      </c>
      <c r="AB52" s="15">
        <v>12.2</v>
      </c>
      <c r="AC52" s="15">
        <v>9.82</v>
      </c>
      <c r="AD52" s="15">
        <v>10.7</v>
      </c>
      <c r="AE52" s="15">
        <v>8.8800000000000008</v>
      </c>
      <c r="AF52" s="15">
        <v>9.64</v>
      </c>
      <c r="AG52" s="15">
        <v>18.7</v>
      </c>
      <c r="AH52" s="15">
        <v>13.92</v>
      </c>
      <c r="AI52" s="15">
        <v>11.21</v>
      </c>
      <c r="AJ52" s="15">
        <v>18.260000000000002</v>
      </c>
      <c r="AK52" s="15">
        <v>9.1</v>
      </c>
      <c r="AL52" s="15">
        <v>9.01</v>
      </c>
      <c r="AM52" s="15">
        <v>10.54</v>
      </c>
      <c r="AN52" s="15">
        <v>10.39</v>
      </c>
      <c r="AO52" s="15">
        <v>9.27</v>
      </c>
      <c r="AP52" s="15">
        <v>10.8</v>
      </c>
      <c r="AQ52" s="15">
        <v>16.239999999999998</v>
      </c>
      <c r="AR52" s="15">
        <v>11.79</v>
      </c>
      <c r="AS52" s="15">
        <v>10.23</v>
      </c>
      <c r="AT52" s="15">
        <v>12.15</v>
      </c>
      <c r="AU52" s="15">
        <v>9.26</v>
      </c>
      <c r="AV52" s="15">
        <v>8.44</v>
      </c>
      <c r="AW52" s="15">
        <v>17.39</v>
      </c>
      <c r="AX52" s="15">
        <v>9.5500000000000007</v>
      </c>
      <c r="AY52" s="15">
        <v>9.52</v>
      </c>
      <c r="AZ52" s="15">
        <v>10.44</v>
      </c>
      <c r="BA52" s="15">
        <v>11.71</v>
      </c>
      <c r="BB52" s="15">
        <v>9.5399999999999991</v>
      </c>
      <c r="BC52" s="15" t="s">
        <v>288</v>
      </c>
      <c r="BD52" s="17"/>
      <c r="BE52" s="17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</row>
    <row r="53" spans="1:106" s="16" customFormat="1">
      <c r="A53" s="82">
        <v>2022</v>
      </c>
      <c r="B53" s="33" t="s">
        <v>66</v>
      </c>
      <c r="C53" s="3" t="s">
        <v>38</v>
      </c>
      <c r="D53" s="15">
        <v>12.29</v>
      </c>
      <c r="E53" s="15">
        <v>14.39</v>
      </c>
      <c r="F53" s="15">
        <v>23.02</v>
      </c>
      <c r="G53" s="15">
        <v>13.02</v>
      </c>
      <c r="H53" s="15">
        <v>11.86</v>
      </c>
      <c r="I53" s="15">
        <v>26.17</v>
      </c>
      <c r="J53" s="15">
        <v>14.29</v>
      </c>
      <c r="K53" s="15">
        <v>24.65</v>
      </c>
      <c r="L53" s="15">
        <v>13.73</v>
      </c>
      <c r="M53" s="15">
        <v>14.2</v>
      </c>
      <c r="N53" s="15">
        <v>13.92</v>
      </c>
      <c r="O53" s="15">
        <v>14.02</v>
      </c>
      <c r="P53" s="15">
        <v>43.02</v>
      </c>
      <c r="Q53" s="15">
        <v>10.42</v>
      </c>
      <c r="R53" s="15">
        <v>15.87</v>
      </c>
      <c r="S53" s="15">
        <v>14.98</v>
      </c>
      <c r="T53" s="15">
        <v>13.07</v>
      </c>
      <c r="U53" s="15">
        <v>14.13</v>
      </c>
      <c r="V53" s="15">
        <v>12.85</v>
      </c>
      <c r="W53" s="15">
        <v>12.69</v>
      </c>
      <c r="X53" s="15">
        <v>22.52</v>
      </c>
      <c r="Y53" s="15">
        <v>14.51</v>
      </c>
      <c r="Z53" s="15">
        <v>26.1</v>
      </c>
      <c r="AA53" s="15">
        <v>17.75</v>
      </c>
      <c r="AB53" s="15">
        <v>14.16</v>
      </c>
      <c r="AC53" s="15">
        <v>12.65</v>
      </c>
      <c r="AD53" s="15">
        <v>11.37</v>
      </c>
      <c r="AE53" s="15">
        <v>10.93</v>
      </c>
      <c r="AF53" s="15">
        <v>13.79</v>
      </c>
      <c r="AG53" s="15">
        <v>25.5</v>
      </c>
      <c r="AH53" s="15">
        <v>16.79</v>
      </c>
      <c r="AI53" s="15">
        <v>14.11</v>
      </c>
      <c r="AJ53" s="15">
        <v>22.04</v>
      </c>
      <c r="AK53" s="15">
        <v>12.08</v>
      </c>
      <c r="AL53" s="15">
        <v>10.9</v>
      </c>
      <c r="AM53" s="15">
        <v>14.01</v>
      </c>
      <c r="AN53" s="15">
        <v>12.57</v>
      </c>
      <c r="AO53" s="15">
        <v>11.35</v>
      </c>
      <c r="AP53" s="15">
        <v>16.059999999999999</v>
      </c>
      <c r="AQ53" s="15">
        <v>23.2</v>
      </c>
      <c r="AR53" s="15">
        <v>14.11</v>
      </c>
      <c r="AS53" s="15">
        <v>12.17</v>
      </c>
      <c r="AT53" s="15">
        <v>12.37</v>
      </c>
      <c r="AU53" s="15">
        <v>13.55</v>
      </c>
      <c r="AV53" s="15">
        <v>10.94</v>
      </c>
      <c r="AW53" s="15">
        <v>20.18</v>
      </c>
      <c r="AX53" s="15">
        <v>13.52</v>
      </c>
      <c r="AY53" s="15">
        <v>10.23</v>
      </c>
      <c r="AZ53" s="15">
        <v>13.25</v>
      </c>
      <c r="BA53" s="15">
        <v>15.5</v>
      </c>
      <c r="BB53" s="15">
        <v>11.1</v>
      </c>
      <c r="BC53" s="15" t="s">
        <v>288</v>
      </c>
      <c r="BD53" s="17"/>
      <c r="BE53" s="17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</row>
    <row r="54" spans="1:106">
      <c r="A54" s="82">
        <v>2022</v>
      </c>
      <c r="B54" s="37" t="s">
        <v>67</v>
      </c>
      <c r="C54" s="3" t="s">
        <v>38</v>
      </c>
      <c r="D54" s="15">
        <v>9.56</v>
      </c>
      <c r="E54" s="15">
        <v>8.43</v>
      </c>
      <c r="F54" s="15">
        <v>6.72</v>
      </c>
      <c r="G54" s="15">
        <v>7.53</v>
      </c>
      <c r="H54" s="15">
        <v>10.58</v>
      </c>
      <c r="I54" s="15" t="s">
        <v>138</v>
      </c>
      <c r="J54" s="15">
        <v>10.130000000000001</v>
      </c>
      <c r="K54" s="15">
        <v>10.4</v>
      </c>
      <c r="L54" s="15" t="s">
        <v>138</v>
      </c>
      <c r="M54" s="15" t="s">
        <v>138</v>
      </c>
      <c r="N54" s="15" t="s">
        <v>138</v>
      </c>
      <c r="O54" s="15">
        <v>9.5</v>
      </c>
      <c r="P54" s="15">
        <v>34.619999999999997</v>
      </c>
      <c r="Q54" s="15">
        <v>5.0599999999999996</v>
      </c>
      <c r="R54" s="15" t="s">
        <v>138</v>
      </c>
      <c r="S54" s="15" t="s">
        <v>138</v>
      </c>
      <c r="T54" s="15">
        <v>8.91</v>
      </c>
      <c r="U54" s="15" t="s">
        <v>138</v>
      </c>
      <c r="V54" s="15">
        <v>8.09</v>
      </c>
      <c r="W54" s="15">
        <v>6.86</v>
      </c>
      <c r="X54" s="15">
        <v>12.93</v>
      </c>
      <c r="Y54" s="15">
        <v>11.52</v>
      </c>
      <c r="Z54" s="15">
        <v>14.25</v>
      </c>
      <c r="AA54" s="15">
        <v>8.91</v>
      </c>
      <c r="AB54" s="15" t="s">
        <v>138</v>
      </c>
      <c r="AC54" s="15">
        <v>8.5299999999999994</v>
      </c>
      <c r="AD54" s="15">
        <v>9.14</v>
      </c>
      <c r="AE54" s="15">
        <v>8.34</v>
      </c>
      <c r="AF54" s="15" t="s">
        <v>138</v>
      </c>
      <c r="AG54" s="15">
        <v>13.19</v>
      </c>
      <c r="AH54" s="15" t="s">
        <v>138</v>
      </c>
      <c r="AI54" s="15">
        <v>9.68</v>
      </c>
      <c r="AJ54" s="15">
        <v>10.66</v>
      </c>
      <c r="AK54" s="15">
        <v>9.58</v>
      </c>
      <c r="AL54" s="15">
        <v>6.58</v>
      </c>
      <c r="AM54" s="15" t="s">
        <v>138</v>
      </c>
      <c r="AN54" s="15" t="s">
        <v>138</v>
      </c>
      <c r="AO54" s="15">
        <v>6.34</v>
      </c>
      <c r="AP54" s="15">
        <v>11</v>
      </c>
      <c r="AQ54" s="15">
        <v>10.99</v>
      </c>
      <c r="AR54" s="15">
        <v>8.99</v>
      </c>
      <c r="AS54" s="15">
        <v>7.69</v>
      </c>
      <c r="AT54" s="15">
        <v>8.2899999999999991</v>
      </c>
      <c r="AU54" s="15">
        <v>6.9</v>
      </c>
      <c r="AV54" s="15">
        <v>7.97</v>
      </c>
      <c r="AW54" s="15">
        <v>6.69</v>
      </c>
      <c r="AX54" s="15">
        <v>7.5</v>
      </c>
      <c r="AY54" s="15">
        <v>9.5</v>
      </c>
      <c r="AZ54" s="15">
        <v>6.03</v>
      </c>
      <c r="BA54" s="15" t="s">
        <v>138</v>
      </c>
      <c r="BB54" s="15" t="s">
        <v>138</v>
      </c>
      <c r="BC54" s="15" t="s">
        <v>288</v>
      </c>
      <c r="BD54" s="17"/>
      <c r="BE54" s="17"/>
    </row>
    <row r="55" spans="1:106">
      <c r="A55" s="82">
        <v>2022</v>
      </c>
      <c r="B55" s="37" t="s">
        <v>68</v>
      </c>
      <c r="C55" s="3" t="s">
        <v>38</v>
      </c>
      <c r="D55" s="15">
        <v>11.38</v>
      </c>
      <c r="E55" s="15">
        <v>13.46</v>
      </c>
      <c r="F55" s="15">
        <v>10.07</v>
      </c>
      <c r="G55" s="15">
        <v>10.82</v>
      </c>
      <c r="H55" s="15">
        <v>12.8</v>
      </c>
      <c r="I55" s="15">
        <v>16.2</v>
      </c>
      <c r="J55" s="15">
        <v>11.32</v>
      </c>
      <c r="K55" s="15">
        <v>12.88</v>
      </c>
      <c r="L55" s="15">
        <v>12.37</v>
      </c>
      <c r="M55" s="15">
        <v>15.06</v>
      </c>
      <c r="N55" s="15" t="s">
        <v>138</v>
      </c>
      <c r="O55" s="15">
        <v>11.26</v>
      </c>
      <c r="P55" s="15">
        <v>44.12</v>
      </c>
      <c r="Q55" s="15">
        <v>7.08</v>
      </c>
      <c r="R55" s="15">
        <v>12.2</v>
      </c>
      <c r="S55" s="15" t="s">
        <v>138</v>
      </c>
      <c r="T55" s="15">
        <v>11.27</v>
      </c>
      <c r="U55" s="15" t="s">
        <v>138</v>
      </c>
      <c r="V55" s="15">
        <v>12.71</v>
      </c>
      <c r="W55" s="15" t="s">
        <v>138</v>
      </c>
      <c r="X55" s="15" t="s">
        <v>138</v>
      </c>
      <c r="Y55" s="15">
        <v>14.11</v>
      </c>
      <c r="Z55" s="15">
        <v>15.67</v>
      </c>
      <c r="AA55" s="15">
        <v>9.92</v>
      </c>
      <c r="AB55" s="15" t="s">
        <v>138</v>
      </c>
      <c r="AC55" s="15">
        <v>12.18</v>
      </c>
      <c r="AD55" s="15">
        <v>10.27</v>
      </c>
      <c r="AE55" s="15">
        <v>10.36</v>
      </c>
      <c r="AF55" s="15" t="s">
        <v>138</v>
      </c>
      <c r="AG55" s="15">
        <v>16.239999999999998</v>
      </c>
      <c r="AH55" s="15">
        <v>13.18</v>
      </c>
      <c r="AI55" s="15">
        <v>10.36</v>
      </c>
      <c r="AJ55" s="15">
        <v>10.33</v>
      </c>
      <c r="AK55" s="15">
        <v>12.3</v>
      </c>
      <c r="AL55" s="15">
        <v>9.64</v>
      </c>
      <c r="AM55" s="15" t="s">
        <v>138</v>
      </c>
      <c r="AN55" s="15" t="s">
        <v>138</v>
      </c>
      <c r="AO55" s="15">
        <v>10.34</v>
      </c>
      <c r="AP55" s="15">
        <v>12.24</v>
      </c>
      <c r="AQ55" s="15">
        <v>15.29</v>
      </c>
      <c r="AR55" s="15" t="s">
        <v>138</v>
      </c>
      <c r="AS55" s="15">
        <v>9.31</v>
      </c>
      <c r="AT55" s="15">
        <v>11.47</v>
      </c>
      <c r="AU55" s="15">
        <v>11.72</v>
      </c>
      <c r="AV55" s="15">
        <v>8.92</v>
      </c>
      <c r="AW55" s="15">
        <v>8.75</v>
      </c>
      <c r="AX55" s="15" t="s">
        <v>138</v>
      </c>
      <c r="AY55" s="15" t="s">
        <v>138</v>
      </c>
      <c r="AZ55" s="15">
        <v>9.68</v>
      </c>
      <c r="BA55" s="15">
        <v>9.65</v>
      </c>
      <c r="BB55" s="15">
        <v>11.28</v>
      </c>
      <c r="BC55" s="15" t="s">
        <v>288</v>
      </c>
      <c r="BD55" s="17"/>
      <c r="BE55" s="17"/>
    </row>
    <row r="56" spans="1:106">
      <c r="A56" s="82">
        <v>2022</v>
      </c>
      <c r="B56" s="37" t="s">
        <v>69</v>
      </c>
      <c r="C56" s="3" t="s">
        <v>38</v>
      </c>
      <c r="D56" s="16">
        <v>14.23</v>
      </c>
      <c r="E56" s="15">
        <v>17.399999999999999</v>
      </c>
      <c r="F56" s="15">
        <v>11.07</v>
      </c>
      <c r="G56" s="15">
        <v>17.82</v>
      </c>
      <c r="H56" s="15">
        <v>16.32</v>
      </c>
      <c r="I56" s="15" t="s">
        <v>138</v>
      </c>
      <c r="J56" s="15">
        <v>12.74</v>
      </c>
      <c r="K56" s="15">
        <v>18.38</v>
      </c>
      <c r="L56" s="15">
        <v>15</v>
      </c>
      <c r="M56" s="15">
        <v>16.579999999999998</v>
      </c>
      <c r="N56" s="15">
        <v>26.04</v>
      </c>
      <c r="O56" s="15">
        <v>19.399999999999999</v>
      </c>
      <c r="P56" s="15">
        <v>57.46</v>
      </c>
      <c r="Q56" s="15">
        <v>7.96</v>
      </c>
      <c r="R56" s="15" t="s">
        <v>138</v>
      </c>
      <c r="S56" s="15" t="s">
        <v>138</v>
      </c>
      <c r="T56" s="15">
        <v>13.21</v>
      </c>
      <c r="U56" s="15" t="s">
        <v>138</v>
      </c>
      <c r="V56" s="15">
        <v>15.05</v>
      </c>
      <c r="W56" s="15">
        <v>15.59</v>
      </c>
      <c r="X56" s="15" t="s">
        <v>138</v>
      </c>
      <c r="Y56" s="15">
        <v>16.71</v>
      </c>
      <c r="Z56" s="15">
        <v>20.72</v>
      </c>
      <c r="AA56" s="15">
        <v>11.26</v>
      </c>
      <c r="AB56" s="15" t="s">
        <v>138</v>
      </c>
      <c r="AC56" s="15">
        <v>14.39</v>
      </c>
      <c r="AD56" s="15">
        <v>10.43</v>
      </c>
      <c r="AE56" s="15">
        <v>12.74</v>
      </c>
      <c r="AF56" s="15" t="s">
        <v>138</v>
      </c>
      <c r="AG56" s="15">
        <v>20.51</v>
      </c>
      <c r="AH56" s="15">
        <v>12.6</v>
      </c>
      <c r="AI56" s="15">
        <v>12.47</v>
      </c>
      <c r="AJ56" s="15">
        <v>16.36</v>
      </c>
      <c r="AK56" s="15">
        <v>17.28</v>
      </c>
      <c r="AL56" s="15">
        <v>10.92</v>
      </c>
      <c r="AM56" s="15" t="s">
        <v>138</v>
      </c>
      <c r="AN56" s="15" t="s">
        <v>138</v>
      </c>
      <c r="AO56" s="15">
        <v>12.82</v>
      </c>
      <c r="AP56" s="15" t="s">
        <v>138</v>
      </c>
      <c r="AQ56" s="15">
        <v>18.170000000000002</v>
      </c>
      <c r="AR56" s="15" t="s">
        <v>138</v>
      </c>
      <c r="AS56" s="15">
        <v>11.06</v>
      </c>
      <c r="AT56" s="15" t="s">
        <v>138</v>
      </c>
      <c r="AU56" s="15" t="s">
        <v>138</v>
      </c>
      <c r="AV56" s="15">
        <v>10.48</v>
      </c>
      <c r="AW56" s="15">
        <v>15.51</v>
      </c>
      <c r="AX56" s="15" t="s">
        <v>138</v>
      </c>
      <c r="AY56" s="15">
        <v>12.79</v>
      </c>
      <c r="AZ56" s="15">
        <v>12.15</v>
      </c>
      <c r="BA56" s="15">
        <v>11.32</v>
      </c>
      <c r="BB56" s="16">
        <v>13.43</v>
      </c>
      <c r="BC56" s="15" t="s">
        <v>288</v>
      </c>
      <c r="BD56" s="17"/>
      <c r="BE56" s="17"/>
    </row>
    <row r="57" spans="1:106">
      <c r="A57" s="83">
        <v>45017</v>
      </c>
      <c r="B57" s="37" t="s">
        <v>32</v>
      </c>
      <c r="C57" s="3" t="s">
        <v>39</v>
      </c>
      <c r="D57" s="15" t="s">
        <v>235</v>
      </c>
      <c r="E57" s="15" t="s">
        <v>196</v>
      </c>
      <c r="F57" s="15" t="s">
        <v>201</v>
      </c>
      <c r="G57" s="15" t="s">
        <v>202</v>
      </c>
      <c r="H57" s="15" t="s">
        <v>203</v>
      </c>
      <c r="I57" s="15" t="s">
        <v>204</v>
      </c>
      <c r="J57" s="15" t="s">
        <v>205</v>
      </c>
      <c r="K57" s="15" t="s">
        <v>206</v>
      </c>
      <c r="L57" s="15" t="s">
        <v>183</v>
      </c>
      <c r="M57" s="15" t="s">
        <v>184</v>
      </c>
      <c r="N57" s="15" t="s">
        <v>207</v>
      </c>
      <c r="O57" s="15" t="s">
        <v>208</v>
      </c>
      <c r="P57" s="15" t="s">
        <v>185</v>
      </c>
      <c r="Q57" s="15" t="s">
        <v>186</v>
      </c>
      <c r="R57" s="15" t="s">
        <v>209</v>
      </c>
      <c r="S57" s="15" t="s">
        <v>210</v>
      </c>
      <c r="T57" s="15" t="s">
        <v>193</v>
      </c>
      <c r="U57" s="15" t="s">
        <v>211</v>
      </c>
      <c r="V57" s="15" t="s">
        <v>187</v>
      </c>
      <c r="W57" s="15" t="s">
        <v>212</v>
      </c>
      <c r="X57" s="15" t="s">
        <v>185</v>
      </c>
      <c r="Y57" s="15" t="s">
        <v>213</v>
      </c>
      <c r="Z57" s="15" t="s">
        <v>214</v>
      </c>
      <c r="AA57" s="15" t="s">
        <v>215</v>
      </c>
      <c r="AB57" s="15" t="s">
        <v>188</v>
      </c>
      <c r="AC57" s="15" t="s">
        <v>216</v>
      </c>
      <c r="AD57" s="15" t="s">
        <v>192</v>
      </c>
      <c r="AE57" s="15" t="s">
        <v>217</v>
      </c>
      <c r="AF57" s="15" t="s">
        <v>218</v>
      </c>
      <c r="AG57" s="15" t="s">
        <v>219</v>
      </c>
      <c r="AH57" s="15" t="s">
        <v>220</v>
      </c>
      <c r="AI57" s="15" t="s">
        <v>186</v>
      </c>
      <c r="AJ57" s="15" t="s">
        <v>221</v>
      </c>
      <c r="AK57" s="15" t="s">
        <v>222</v>
      </c>
      <c r="AL57" s="40" t="s">
        <v>156</v>
      </c>
      <c r="AM57" s="40" t="s">
        <v>223</v>
      </c>
      <c r="AN57" s="40" t="s">
        <v>224</v>
      </c>
      <c r="AO57" s="40" t="s">
        <v>225</v>
      </c>
      <c r="AP57" s="15" t="s">
        <v>209</v>
      </c>
      <c r="AQ57" s="15" t="s">
        <v>189</v>
      </c>
      <c r="AR57" s="15" t="s">
        <v>226</v>
      </c>
      <c r="AS57" s="15" t="s">
        <v>157</v>
      </c>
      <c r="AT57" s="15" t="s">
        <v>227</v>
      </c>
      <c r="AU57" s="15" t="s">
        <v>228</v>
      </c>
      <c r="AV57" s="15" t="s">
        <v>229</v>
      </c>
      <c r="AW57" s="15" t="s">
        <v>230</v>
      </c>
      <c r="AX57" s="15" t="s">
        <v>231</v>
      </c>
      <c r="AY57" s="15" t="s">
        <v>232</v>
      </c>
      <c r="AZ57" s="15" t="s">
        <v>233</v>
      </c>
      <c r="BA57" s="15" t="s">
        <v>234</v>
      </c>
      <c r="BB57" s="15" t="s">
        <v>195</v>
      </c>
      <c r="BC57" s="15" t="s">
        <v>289</v>
      </c>
      <c r="BD57" s="17"/>
      <c r="BE57" s="17"/>
    </row>
    <row r="58" spans="1:106">
      <c r="A58" s="82">
        <v>2022</v>
      </c>
      <c r="B58" s="37" t="s">
        <v>60</v>
      </c>
      <c r="C58" s="3" t="s">
        <v>39</v>
      </c>
      <c r="D58" s="15" t="s">
        <v>236</v>
      </c>
      <c r="E58" s="15" t="s">
        <v>237</v>
      </c>
      <c r="F58" s="15" t="s">
        <v>194</v>
      </c>
      <c r="G58" s="15" t="s">
        <v>238</v>
      </c>
      <c r="H58" s="15" t="s">
        <v>239</v>
      </c>
      <c r="I58" s="15" t="s">
        <v>240</v>
      </c>
      <c r="J58" s="15" t="s">
        <v>241</v>
      </c>
      <c r="K58" s="15" t="s">
        <v>242</v>
      </c>
      <c r="L58" s="15" t="s">
        <v>243</v>
      </c>
      <c r="M58" s="15" t="s">
        <v>201</v>
      </c>
      <c r="N58" s="15" t="s">
        <v>244</v>
      </c>
      <c r="O58" s="15" t="s">
        <v>245</v>
      </c>
      <c r="P58" s="15" t="s">
        <v>246</v>
      </c>
      <c r="Q58" s="15" t="s">
        <v>191</v>
      </c>
      <c r="R58" s="15" t="s">
        <v>247</v>
      </c>
      <c r="S58" s="15" t="s">
        <v>248</v>
      </c>
      <c r="T58" s="15" t="s">
        <v>250</v>
      </c>
      <c r="U58" s="15" t="s">
        <v>249</v>
      </c>
      <c r="V58" s="15" t="s">
        <v>251</v>
      </c>
      <c r="W58" s="15" t="s">
        <v>252</v>
      </c>
      <c r="X58" s="15" t="s">
        <v>253</v>
      </c>
      <c r="Y58" s="15" t="s">
        <v>254</v>
      </c>
      <c r="Z58" s="15" t="s">
        <v>197</v>
      </c>
      <c r="AA58" s="15" t="s">
        <v>190</v>
      </c>
      <c r="AB58" s="15" t="s">
        <v>255</v>
      </c>
      <c r="AC58" s="15" t="s">
        <v>256</v>
      </c>
      <c r="AD58" s="15" t="s">
        <v>189</v>
      </c>
      <c r="AE58" s="15" t="s">
        <v>257</v>
      </c>
      <c r="AF58" s="15" t="s">
        <v>258</v>
      </c>
      <c r="AG58" s="15" t="s">
        <v>259</v>
      </c>
      <c r="AH58" s="15" t="s">
        <v>260</v>
      </c>
      <c r="AI58" s="15" t="s">
        <v>261</v>
      </c>
      <c r="AJ58" s="15" t="s">
        <v>262</v>
      </c>
      <c r="AK58" s="15" t="s">
        <v>263</v>
      </c>
      <c r="AL58" s="15" t="s">
        <v>264</v>
      </c>
      <c r="AM58" s="15" t="s">
        <v>265</v>
      </c>
      <c r="AN58" s="15" t="s">
        <v>266</v>
      </c>
      <c r="AO58" s="15" t="s">
        <v>267</v>
      </c>
      <c r="AP58" s="15" t="s">
        <v>247</v>
      </c>
      <c r="AQ58" s="15" t="s">
        <v>268</v>
      </c>
      <c r="AR58" s="15" t="s">
        <v>269</v>
      </c>
      <c r="AS58" s="15" t="s">
        <v>270</v>
      </c>
      <c r="AT58" s="15" t="s">
        <v>182</v>
      </c>
      <c r="AU58" s="15" t="s">
        <v>271</v>
      </c>
      <c r="AV58" s="15" t="s">
        <v>272</v>
      </c>
      <c r="AW58" s="15" t="s">
        <v>194</v>
      </c>
      <c r="AX58" s="15" t="s">
        <v>273</v>
      </c>
      <c r="AY58" s="15" t="s">
        <v>274</v>
      </c>
      <c r="AZ58" s="15" t="s">
        <v>259</v>
      </c>
      <c r="BA58" s="15" t="s">
        <v>275</v>
      </c>
      <c r="BB58" s="15" t="s">
        <v>276</v>
      </c>
      <c r="BC58" s="15" t="s">
        <v>46</v>
      </c>
      <c r="BD58" s="17"/>
      <c r="BE58" s="17"/>
    </row>
    <row r="59" spans="1:106">
      <c r="A59" s="85">
        <v>45017</v>
      </c>
      <c r="B59" s="37" t="s">
        <v>61</v>
      </c>
      <c r="C59" s="3" t="s">
        <v>39</v>
      </c>
      <c r="D59" s="15">
        <v>2.5</v>
      </c>
      <c r="E59" s="15">
        <v>2.2000000000000002</v>
      </c>
      <c r="F59" s="15">
        <v>3.7</v>
      </c>
      <c r="G59" s="15">
        <v>3.4</v>
      </c>
      <c r="H59" s="15">
        <v>2.8</v>
      </c>
      <c r="I59" s="15">
        <v>4.5</v>
      </c>
      <c r="J59" s="15">
        <v>2.8</v>
      </c>
      <c r="K59" s="15">
        <v>3.8</v>
      </c>
      <c r="L59" s="15">
        <v>4.3</v>
      </c>
      <c r="M59" s="15">
        <v>5</v>
      </c>
      <c r="N59" s="15">
        <v>2.6</v>
      </c>
      <c r="O59" s="15">
        <v>3.1</v>
      </c>
      <c r="P59" s="15">
        <v>3.3</v>
      </c>
      <c r="Q59" s="15">
        <v>2.6</v>
      </c>
      <c r="R59" s="15">
        <v>4.2</v>
      </c>
      <c r="S59" s="15">
        <v>3</v>
      </c>
      <c r="T59" s="15">
        <v>2.7</v>
      </c>
      <c r="U59" s="15">
        <v>2.9</v>
      </c>
      <c r="V59" s="15">
        <v>3.7</v>
      </c>
      <c r="W59" s="15">
        <v>3.6</v>
      </c>
      <c r="X59" s="15">
        <v>2.4</v>
      </c>
      <c r="Y59" s="15">
        <v>2.5</v>
      </c>
      <c r="Z59" s="15">
        <v>3.3</v>
      </c>
      <c r="AA59" s="15">
        <v>3.8</v>
      </c>
      <c r="AB59" s="15">
        <v>2.8</v>
      </c>
      <c r="AC59" s="15">
        <v>3.4</v>
      </c>
      <c r="AD59" s="15">
        <v>2.2999999999999998</v>
      </c>
      <c r="AE59" s="15">
        <v>2</v>
      </c>
      <c r="AF59" s="15">
        <v>5.4</v>
      </c>
      <c r="AG59" s="15">
        <v>2.1</v>
      </c>
      <c r="AH59" s="15">
        <v>3.5</v>
      </c>
      <c r="AI59" s="15">
        <v>3.5</v>
      </c>
      <c r="AJ59" s="15">
        <v>4</v>
      </c>
      <c r="AK59" s="15">
        <v>3.4</v>
      </c>
      <c r="AL59" s="15">
        <v>2.1</v>
      </c>
      <c r="AM59" s="15">
        <v>3.7</v>
      </c>
      <c r="AN59" s="15">
        <v>2.9</v>
      </c>
      <c r="AO59" s="15">
        <v>4</v>
      </c>
      <c r="AP59" s="15">
        <v>4.0999999999999996</v>
      </c>
      <c r="AQ59" s="15">
        <v>3</v>
      </c>
      <c r="AR59" s="15">
        <v>3.1</v>
      </c>
      <c r="AS59" s="15">
        <v>1.9</v>
      </c>
      <c r="AT59" s="15">
        <v>3.3</v>
      </c>
      <c r="AU59" s="15">
        <v>4</v>
      </c>
      <c r="AV59" s="15">
        <v>2.2999999999999998</v>
      </c>
      <c r="AW59" s="15">
        <v>2.4</v>
      </c>
      <c r="AX59" s="15">
        <v>3.1</v>
      </c>
      <c r="AY59" s="15">
        <v>4.3</v>
      </c>
      <c r="AZ59" s="15">
        <v>3.3</v>
      </c>
      <c r="BA59" s="15">
        <v>2.4</v>
      </c>
      <c r="BB59" s="15">
        <v>3.5</v>
      </c>
      <c r="BC59" s="15" t="s">
        <v>46</v>
      </c>
      <c r="BD59" s="17"/>
      <c r="BE59" s="17"/>
    </row>
    <row r="60" spans="1:106">
      <c r="A60" s="82">
        <v>2022</v>
      </c>
      <c r="B60" s="37" t="s">
        <v>140</v>
      </c>
      <c r="C60" s="3" t="s">
        <v>39</v>
      </c>
      <c r="D60" s="18">
        <v>284020</v>
      </c>
      <c r="E60" s="18">
        <v>275433</v>
      </c>
      <c r="F60" s="18">
        <v>14869</v>
      </c>
      <c r="G60" s="18">
        <v>195722</v>
      </c>
      <c r="H60" s="18">
        <v>162786</v>
      </c>
      <c r="I60" s="18">
        <v>1375410</v>
      </c>
      <c r="J60" s="18">
        <v>165302</v>
      </c>
      <c r="K60" s="18">
        <v>161759</v>
      </c>
      <c r="L60" s="18">
        <v>26584</v>
      </c>
      <c r="M60" s="18" t="s">
        <v>138</v>
      </c>
      <c r="N60" s="18">
        <v>438214</v>
      </c>
      <c r="O60" s="18">
        <v>422166</v>
      </c>
      <c r="P60" s="18" t="s">
        <v>138</v>
      </c>
      <c r="Q60" s="18">
        <v>77093</v>
      </c>
      <c r="R60" s="18">
        <v>575050</v>
      </c>
      <c r="S60" s="18">
        <v>539654</v>
      </c>
      <c r="T60" s="18">
        <v>224733</v>
      </c>
      <c r="U60" s="18">
        <v>167536</v>
      </c>
      <c r="V60" s="18">
        <v>251054</v>
      </c>
      <c r="W60" s="18">
        <v>139514</v>
      </c>
      <c r="X60" s="18">
        <v>58455</v>
      </c>
      <c r="Y60" s="18" t="s">
        <v>283</v>
      </c>
      <c r="Z60" s="18">
        <v>246400</v>
      </c>
      <c r="AA60" s="18">
        <v>612499</v>
      </c>
      <c r="AB60" s="18">
        <v>327591</v>
      </c>
      <c r="AC60" s="18">
        <v>149961</v>
      </c>
      <c r="AD60" s="18">
        <v>25703</v>
      </c>
      <c r="AE60" s="18">
        <v>103325</v>
      </c>
      <c r="AF60" s="18">
        <v>66978</v>
      </c>
      <c r="AG60" s="18" t="s">
        <v>284</v>
      </c>
      <c r="AH60" s="18">
        <v>257347</v>
      </c>
      <c r="AI60" s="18">
        <v>33175</v>
      </c>
      <c r="AJ60" s="18">
        <v>442319</v>
      </c>
      <c r="AK60" s="18">
        <v>486710</v>
      </c>
      <c r="AL60" s="18">
        <v>27786</v>
      </c>
      <c r="AM60" s="18">
        <v>694757</v>
      </c>
      <c r="AN60" s="18">
        <v>138214</v>
      </c>
      <c r="AO60" s="18">
        <v>201963</v>
      </c>
      <c r="AP60" s="18">
        <v>572656</v>
      </c>
      <c r="AQ60" s="18">
        <v>41290</v>
      </c>
      <c r="AR60" s="18">
        <v>259957</v>
      </c>
      <c r="AS60" s="18">
        <v>46208</v>
      </c>
      <c r="AT60" s="18">
        <v>365296</v>
      </c>
      <c r="AU60" s="18">
        <v>957204</v>
      </c>
      <c r="AV60" s="18">
        <v>155858</v>
      </c>
      <c r="AW60" s="18">
        <v>32153</v>
      </c>
      <c r="AX60" s="18">
        <v>251456</v>
      </c>
      <c r="AY60" s="18">
        <v>276872</v>
      </c>
      <c r="AZ60" s="18">
        <v>47817</v>
      </c>
      <c r="BA60" s="18">
        <v>482994</v>
      </c>
      <c r="BB60" s="18">
        <v>12284</v>
      </c>
      <c r="BC60" s="15" t="s">
        <v>46</v>
      </c>
      <c r="BD60" s="17"/>
      <c r="BE60" s="17"/>
    </row>
    <row r="61" spans="1:106">
      <c r="A61" s="82">
        <v>2022</v>
      </c>
      <c r="B61" s="37" t="s">
        <v>64</v>
      </c>
      <c r="C61" s="3" t="s">
        <v>39</v>
      </c>
      <c r="D61" s="11">
        <v>92134</v>
      </c>
      <c r="E61" s="11">
        <v>85761</v>
      </c>
      <c r="F61" s="11">
        <v>82005</v>
      </c>
      <c r="G61" s="11">
        <v>109205</v>
      </c>
      <c r="H61" s="11">
        <v>73229</v>
      </c>
      <c r="I61" s="20">
        <v>141650</v>
      </c>
      <c r="J61" s="11">
        <v>101757</v>
      </c>
      <c r="K61" s="20">
        <v>121999</v>
      </c>
      <c r="L61" s="11">
        <v>96178</v>
      </c>
      <c r="M61" s="11" t="s">
        <v>138</v>
      </c>
      <c r="N61" s="11">
        <v>93374</v>
      </c>
      <c r="O61" s="11">
        <v>88194</v>
      </c>
      <c r="P61" s="11" t="s">
        <v>138</v>
      </c>
      <c r="Q61" s="11">
        <v>96359</v>
      </c>
      <c r="R61" s="11">
        <v>115217</v>
      </c>
      <c r="S61" s="11">
        <v>95792</v>
      </c>
      <c r="T61" s="11">
        <v>92032</v>
      </c>
      <c r="U61" s="11">
        <v>96609</v>
      </c>
      <c r="V61" s="11">
        <v>88803</v>
      </c>
      <c r="W61" s="11">
        <v>111083</v>
      </c>
      <c r="X61" s="11">
        <v>85833</v>
      </c>
      <c r="Y61" s="11">
        <v>108479</v>
      </c>
      <c r="Z61" s="21">
        <v>123630</v>
      </c>
      <c r="AA61" s="11">
        <v>97408</v>
      </c>
      <c r="AB61" s="11">
        <v>99833</v>
      </c>
      <c r="AC61" s="11">
        <v>75481</v>
      </c>
      <c r="AD61" s="11">
        <v>73350</v>
      </c>
      <c r="AE61" s="11">
        <v>86842</v>
      </c>
      <c r="AF61" s="11">
        <v>92569</v>
      </c>
      <c r="AG61" s="11">
        <v>107874</v>
      </c>
      <c r="AH61" s="20">
        <v>132202</v>
      </c>
      <c r="AI61" s="11">
        <v>77800</v>
      </c>
      <c r="AJ61" s="11">
        <v>98706</v>
      </c>
      <c r="AK61" s="11">
        <v>85148</v>
      </c>
      <c r="AL61" s="11">
        <v>92776</v>
      </c>
      <c r="AM61" s="11">
        <v>92393</v>
      </c>
      <c r="AN61" s="11">
        <v>86119</v>
      </c>
      <c r="AO61" s="11">
        <v>102006</v>
      </c>
      <c r="AP61" s="11">
        <v>97343</v>
      </c>
      <c r="AQ61" s="11">
        <v>87869</v>
      </c>
      <c r="AR61" s="11">
        <v>88174</v>
      </c>
      <c r="AS61" s="11">
        <v>81787</v>
      </c>
      <c r="AT61" s="11">
        <v>90687</v>
      </c>
      <c r="AU61" s="11">
        <v>116042</v>
      </c>
      <c r="AV61" s="11">
        <v>88410</v>
      </c>
      <c r="AW61" s="11">
        <v>79304</v>
      </c>
      <c r="AX61" s="11">
        <v>88352</v>
      </c>
      <c r="AY61" s="11">
        <v>110869</v>
      </c>
      <c r="AZ61" s="11">
        <v>86205</v>
      </c>
      <c r="BA61" s="11">
        <v>86873</v>
      </c>
      <c r="BB61" s="11">
        <v>90253</v>
      </c>
      <c r="BC61" s="15" t="s">
        <v>46</v>
      </c>
      <c r="BD61" s="17"/>
      <c r="BE61" s="17"/>
    </row>
    <row r="62" spans="1:106">
      <c r="A62" s="82">
        <v>2023</v>
      </c>
      <c r="B62" s="37" t="s">
        <v>26</v>
      </c>
      <c r="C62" s="3" t="s">
        <v>39</v>
      </c>
      <c r="D62" s="10">
        <v>10500</v>
      </c>
      <c r="E62" s="10">
        <v>8000</v>
      </c>
      <c r="F62" s="10">
        <v>47100</v>
      </c>
      <c r="G62" s="10">
        <v>8000</v>
      </c>
      <c r="H62" s="10">
        <v>7000</v>
      </c>
      <c r="I62" s="10">
        <v>7000</v>
      </c>
      <c r="J62" s="10">
        <v>20400</v>
      </c>
      <c r="K62" s="10">
        <v>15000</v>
      </c>
      <c r="L62" s="10">
        <v>14500</v>
      </c>
      <c r="M62" s="10" t="s">
        <v>138</v>
      </c>
      <c r="N62" s="10">
        <v>7000</v>
      </c>
      <c r="O62" s="10">
        <v>9500</v>
      </c>
      <c r="P62" s="10">
        <v>56700</v>
      </c>
      <c r="Q62" s="10">
        <v>49900</v>
      </c>
      <c r="R62" s="10">
        <v>12960</v>
      </c>
      <c r="S62" s="10">
        <v>9500</v>
      </c>
      <c r="T62" s="10">
        <v>36100</v>
      </c>
      <c r="U62" s="10">
        <v>14000</v>
      </c>
      <c r="V62" s="10">
        <v>11100</v>
      </c>
      <c r="W62" s="10">
        <v>7700</v>
      </c>
      <c r="X62" s="10">
        <v>12000</v>
      </c>
      <c r="Y62" s="10">
        <v>8500</v>
      </c>
      <c r="Z62" s="10">
        <v>15000</v>
      </c>
      <c r="AA62" s="10">
        <v>9500</v>
      </c>
      <c r="AB62" s="10">
        <v>40000</v>
      </c>
      <c r="AC62" s="10">
        <v>14000</v>
      </c>
      <c r="AD62" s="10">
        <v>40500</v>
      </c>
      <c r="AE62" s="10">
        <v>9000</v>
      </c>
      <c r="AF62" s="10">
        <v>40100</v>
      </c>
      <c r="AG62" s="10">
        <v>14000</v>
      </c>
      <c r="AH62" s="10">
        <v>41100</v>
      </c>
      <c r="AI62" s="10">
        <v>30100</v>
      </c>
      <c r="AJ62" s="10">
        <v>12000</v>
      </c>
      <c r="AK62" s="10">
        <v>29600</v>
      </c>
      <c r="AL62" s="10">
        <v>40800</v>
      </c>
      <c r="AM62" s="10">
        <v>9000</v>
      </c>
      <c r="AN62" s="10">
        <v>25700</v>
      </c>
      <c r="AO62" s="10">
        <v>50900</v>
      </c>
      <c r="AP62" s="10">
        <v>10000</v>
      </c>
      <c r="AQ62" s="10">
        <v>28200</v>
      </c>
      <c r="AR62" s="10">
        <v>14000</v>
      </c>
      <c r="AS62" s="10">
        <v>15000</v>
      </c>
      <c r="AT62" s="10">
        <v>7000</v>
      </c>
      <c r="AU62" s="10">
        <v>9000</v>
      </c>
      <c r="AV62" s="10">
        <v>44800</v>
      </c>
      <c r="AW62" s="10">
        <v>13500</v>
      </c>
      <c r="AX62" s="10">
        <v>8000</v>
      </c>
      <c r="AY62" s="10">
        <v>6700</v>
      </c>
      <c r="AZ62" s="10">
        <v>9000</v>
      </c>
      <c r="BA62" s="10">
        <v>14000</v>
      </c>
      <c r="BB62" s="10">
        <v>27700</v>
      </c>
      <c r="BC62" s="15" t="s">
        <v>46</v>
      </c>
      <c r="BD62" s="17"/>
      <c r="BE62" s="17"/>
    </row>
    <row r="63" spans="1:106" ht="24" customHeight="1">
      <c r="A63" s="82">
        <v>2022</v>
      </c>
      <c r="B63" s="37" t="s">
        <v>27</v>
      </c>
      <c r="C63" s="3" t="s">
        <v>39</v>
      </c>
      <c r="D63" s="12">
        <v>2.3800000000000002E-2</v>
      </c>
      <c r="E63" s="12">
        <v>2.7E-2</v>
      </c>
      <c r="F63" s="12">
        <v>2.07E-2</v>
      </c>
      <c r="G63" s="12">
        <v>0.02</v>
      </c>
      <c r="H63" s="39">
        <v>2.9000000000000001E-2</v>
      </c>
      <c r="I63" s="12">
        <v>3.4000000000000002E-2</v>
      </c>
      <c r="J63" s="39">
        <v>1.7000000000000001E-2</v>
      </c>
      <c r="K63" s="39">
        <v>0.03</v>
      </c>
      <c r="L63" s="12">
        <v>1.7999999999999999E-2</v>
      </c>
      <c r="M63" s="39">
        <v>2.7E-2</v>
      </c>
      <c r="N63" s="39">
        <v>2.7E-2</v>
      </c>
      <c r="O63" s="39">
        <v>2.7E-2</v>
      </c>
      <c r="P63" s="39">
        <v>0.03</v>
      </c>
      <c r="Q63" s="12">
        <v>0.01</v>
      </c>
      <c r="R63" s="12">
        <v>0.03</v>
      </c>
      <c r="S63" s="39">
        <v>2.5000000000000001E-2</v>
      </c>
      <c r="T63" s="39">
        <v>0.01</v>
      </c>
      <c r="U63" s="39">
        <v>2.7E-2</v>
      </c>
      <c r="V63" s="39">
        <v>2.7E-2</v>
      </c>
      <c r="W63" s="39" t="s">
        <v>138</v>
      </c>
      <c r="X63" s="12">
        <v>2.24E-2</v>
      </c>
      <c r="Y63" s="39">
        <v>2.3E-2</v>
      </c>
      <c r="Z63" s="39">
        <v>2.4199999999999999E-2</v>
      </c>
      <c r="AA63" s="39">
        <v>2.7E-2</v>
      </c>
      <c r="AB63" s="39" t="s">
        <v>138</v>
      </c>
      <c r="AC63" s="39">
        <v>0.01</v>
      </c>
      <c r="AD63" s="39" t="s">
        <v>138</v>
      </c>
      <c r="AE63" s="12">
        <v>1.2500000000000001E-2</v>
      </c>
      <c r="AF63" s="12">
        <v>2.9499999999999998E-2</v>
      </c>
      <c r="AG63" s="12">
        <v>2.7E-2</v>
      </c>
      <c r="AH63" s="12">
        <v>2.8000000000000001E-2</v>
      </c>
      <c r="AI63" s="39" t="s">
        <v>138</v>
      </c>
      <c r="AJ63" s="39">
        <v>4.1000000000000002E-2</v>
      </c>
      <c r="AK63" s="39">
        <v>0.01</v>
      </c>
      <c r="AL63" s="39">
        <v>1.0200000000000001E-2</v>
      </c>
      <c r="AM63" s="39">
        <v>2.7E-2</v>
      </c>
      <c r="AN63" s="39">
        <v>1.4999999999999999E-2</v>
      </c>
      <c r="AO63" s="39">
        <v>2.4E-2</v>
      </c>
      <c r="AP63" s="39">
        <v>3.6900000000000002E-2</v>
      </c>
      <c r="AQ63" s="39">
        <v>1.1900000000000001E-2</v>
      </c>
      <c r="AR63" s="39">
        <v>4.8999999999999998E-3</v>
      </c>
      <c r="AS63" s="39">
        <v>1.2E-2</v>
      </c>
      <c r="AT63" s="12">
        <v>2.7E-2</v>
      </c>
      <c r="AU63" s="12">
        <v>2.7E-2</v>
      </c>
      <c r="AV63" s="8" t="s">
        <v>138</v>
      </c>
      <c r="AW63" s="12">
        <v>0.01</v>
      </c>
      <c r="AX63" s="12">
        <v>2.5000000000000001E-2</v>
      </c>
      <c r="AY63" s="8" t="s">
        <v>138</v>
      </c>
      <c r="AZ63" s="12">
        <v>2.7E-2</v>
      </c>
      <c r="BA63" s="12">
        <v>2.5000000000000001E-2</v>
      </c>
      <c r="BB63" s="8" t="s">
        <v>138</v>
      </c>
      <c r="BC63" s="15" t="s">
        <v>46</v>
      </c>
      <c r="BD63" s="17"/>
      <c r="BE63" s="17"/>
    </row>
    <row r="64" spans="1:106">
      <c r="A64" s="82">
        <v>2022</v>
      </c>
      <c r="B64" s="37" t="s">
        <v>62</v>
      </c>
      <c r="C64" s="3" t="s">
        <v>39</v>
      </c>
      <c r="D64" s="14">
        <v>0</v>
      </c>
      <c r="E64" s="14">
        <v>1.2</v>
      </c>
      <c r="F64" s="14">
        <v>1</v>
      </c>
      <c r="G64" s="14">
        <v>0.08</v>
      </c>
      <c r="H64" s="14">
        <v>0.1</v>
      </c>
      <c r="I64" s="14">
        <v>1.5</v>
      </c>
      <c r="J64" s="14">
        <v>0.75</v>
      </c>
      <c r="K64" s="14">
        <v>0.5</v>
      </c>
      <c r="L64" s="14">
        <v>0.3</v>
      </c>
      <c r="M64" s="14">
        <v>1.9</v>
      </c>
      <c r="N64" s="14">
        <v>0.1</v>
      </c>
      <c r="O64" s="14">
        <v>0.04</v>
      </c>
      <c r="P64" s="14">
        <v>0.2</v>
      </c>
      <c r="Q64" s="14">
        <v>0.24</v>
      </c>
      <c r="R64" s="14">
        <v>0.2</v>
      </c>
      <c r="S64" s="14">
        <v>0.5</v>
      </c>
      <c r="T64" s="14">
        <v>0</v>
      </c>
      <c r="U64" s="14">
        <v>0.2</v>
      </c>
      <c r="V64" s="14">
        <v>0.5</v>
      </c>
      <c r="W64" s="14">
        <v>0.09</v>
      </c>
      <c r="X64" s="14">
        <v>0.53</v>
      </c>
      <c r="Y64" s="14">
        <v>1</v>
      </c>
      <c r="Z64" s="14">
        <v>0.94</v>
      </c>
      <c r="AA64" s="14">
        <v>0</v>
      </c>
      <c r="AB64" s="14">
        <v>0.5</v>
      </c>
      <c r="AC64" s="14">
        <v>0</v>
      </c>
      <c r="AD64" s="14">
        <v>0</v>
      </c>
      <c r="AE64" s="14">
        <v>0</v>
      </c>
      <c r="AF64" s="14">
        <v>0.25</v>
      </c>
      <c r="AG64" s="14">
        <v>0.1</v>
      </c>
      <c r="AH64" s="14">
        <v>0.5</v>
      </c>
      <c r="AI64" s="14">
        <v>0.33</v>
      </c>
      <c r="AJ64" s="14">
        <v>2.1</v>
      </c>
      <c r="AK64" s="14">
        <v>0.06</v>
      </c>
      <c r="AL64" s="14">
        <v>0.08</v>
      </c>
      <c r="AM64" s="14">
        <v>0.3</v>
      </c>
      <c r="AN64" s="14">
        <v>0.3</v>
      </c>
      <c r="AO64" s="14">
        <v>0.9</v>
      </c>
      <c r="AP64" s="14">
        <v>1.29</v>
      </c>
      <c r="AQ64" s="14">
        <v>1.2</v>
      </c>
      <c r="AR64" s="14">
        <v>0</v>
      </c>
      <c r="AS64" s="14">
        <v>0</v>
      </c>
      <c r="AT64" s="14">
        <v>0.01</v>
      </c>
      <c r="AU64" s="14">
        <v>0</v>
      </c>
      <c r="AV64" s="14">
        <v>0</v>
      </c>
      <c r="AW64" s="14">
        <v>0.8</v>
      </c>
      <c r="AX64" s="14">
        <v>0.1</v>
      </c>
      <c r="AY64" s="14">
        <v>0</v>
      </c>
      <c r="AZ64" s="14">
        <v>1.5</v>
      </c>
      <c r="BA64" s="14">
        <v>0</v>
      </c>
      <c r="BB64" s="14">
        <v>0</v>
      </c>
      <c r="BC64" s="15" t="s">
        <v>46</v>
      </c>
      <c r="BD64" s="17"/>
      <c r="BE64" s="17"/>
    </row>
    <row r="65" spans="1:57">
      <c r="A65" s="82">
        <v>2022</v>
      </c>
      <c r="B65" s="37" t="s">
        <v>63</v>
      </c>
      <c r="C65" s="3" t="s">
        <v>39</v>
      </c>
      <c r="D65" s="12">
        <v>5.3999999999999999E-2</v>
      </c>
      <c r="E65" s="14">
        <v>6.8</v>
      </c>
      <c r="F65" s="14">
        <v>5.4</v>
      </c>
      <c r="G65" s="14">
        <v>20.93</v>
      </c>
      <c r="H65" s="14">
        <v>6</v>
      </c>
      <c r="I65" s="14">
        <v>6.2</v>
      </c>
      <c r="J65" s="14">
        <v>10.39</v>
      </c>
      <c r="K65" s="14">
        <v>5.4</v>
      </c>
      <c r="L65" s="14">
        <v>8.1999999999999993</v>
      </c>
      <c r="M65" s="14">
        <v>7.4</v>
      </c>
      <c r="N65" s="14">
        <v>5.4</v>
      </c>
      <c r="O65" s="14">
        <v>8.1</v>
      </c>
      <c r="P65" s="14">
        <v>5.8</v>
      </c>
      <c r="Q65" s="14">
        <v>5.4</v>
      </c>
      <c r="R65" s="14">
        <v>7.1</v>
      </c>
      <c r="S65" s="14">
        <v>7.4</v>
      </c>
      <c r="T65" s="14">
        <v>7.5</v>
      </c>
      <c r="U65" s="14">
        <v>7.6</v>
      </c>
      <c r="V65" s="14">
        <v>9.5</v>
      </c>
      <c r="W65" s="14">
        <v>6</v>
      </c>
      <c r="X65" s="14">
        <v>6.16</v>
      </c>
      <c r="Y65" s="14">
        <v>10.5</v>
      </c>
      <c r="Z65" s="14">
        <v>14.37</v>
      </c>
      <c r="AA65" s="14">
        <v>6.3</v>
      </c>
      <c r="AB65" s="14">
        <v>9.4</v>
      </c>
      <c r="AC65" s="14">
        <v>5.4</v>
      </c>
      <c r="AD65" s="14">
        <v>6.12</v>
      </c>
      <c r="AE65" s="14">
        <v>5.4</v>
      </c>
      <c r="AF65" s="14">
        <v>5.4</v>
      </c>
      <c r="AG65" s="14">
        <v>7</v>
      </c>
      <c r="AH65" s="14">
        <v>5.8</v>
      </c>
      <c r="AI65" s="14">
        <v>5.4</v>
      </c>
      <c r="AJ65" s="14">
        <v>9.9</v>
      </c>
      <c r="AK65" s="14">
        <v>5.76</v>
      </c>
      <c r="AL65" s="14">
        <v>9.69</v>
      </c>
      <c r="AM65" s="14">
        <v>9.6999999999999993</v>
      </c>
      <c r="AN65" s="14">
        <v>7.5</v>
      </c>
      <c r="AO65" s="14">
        <v>5.4</v>
      </c>
      <c r="AP65" s="14">
        <v>9.93</v>
      </c>
      <c r="AQ65" s="14">
        <v>9.8000000000000007</v>
      </c>
      <c r="AR65" s="14">
        <v>5.4</v>
      </c>
      <c r="AS65" s="14">
        <v>9.3000000000000007</v>
      </c>
      <c r="AT65" s="14">
        <v>10</v>
      </c>
      <c r="AU65" s="14">
        <v>6</v>
      </c>
      <c r="AV65" s="14">
        <v>7</v>
      </c>
      <c r="AW65" s="14">
        <v>6.5</v>
      </c>
      <c r="AX65" s="14">
        <v>6.2</v>
      </c>
      <c r="AY65" s="14">
        <v>5.4</v>
      </c>
      <c r="AZ65" s="14">
        <v>7.5</v>
      </c>
      <c r="BA65" s="14">
        <v>10.7</v>
      </c>
      <c r="BB65" s="14">
        <v>8.5</v>
      </c>
      <c r="BC65" s="15" t="s">
        <v>46</v>
      </c>
      <c r="BD65" s="17"/>
      <c r="BE65" s="17"/>
    </row>
    <row r="66" spans="1:57">
      <c r="A66" s="82">
        <v>2022</v>
      </c>
      <c r="B66" s="37" t="s">
        <v>58</v>
      </c>
      <c r="C66" s="3" t="s">
        <v>39</v>
      </c>
      <c r="D66" s="12">
        <v>9.6000000000000002E-2</v>
      </c>
      <c r="E66" s="12">
        <v>7.1999999999999995E-2</v>
      </c>
      <c r="F66" s="12">
        <v>0.16</v>
      </c>
      <c r="G66" s="12">
        <v>5.5E-2</v>
      </c>
      <c r="H66" s="12">
        <v>4.9000000000000002E-2</v>
      </c>
      <c r="I66" s="12">
        <v>0.161</v>
      </c>
      <c r="J66" s="12">
        <v>6.7000000000000004E-2</v>
      </c>
      <c r="K66" s="12">
        <v>0.14199999999999999</v>
      </c>
      <c r="L66" s="12">
        <v>8.5000000000000006E-2</v>
      </c>
      <c r="M66" s="12">
        <v>9.0999999999999998E-2</v>
      </c>
      <c r="N66" s="12">
        <v>4.4999999999999998E-2</v>
      </c>
      <c r="O66" s="12">
        <v>4.3999999999999997E-2</v>
      </c>
      <c r="P66" s="12">
        <v>0.219</v>
      </c>
      <c r="Q66" s="12">
        <v>4.7E-2</v>
      </c>
      <c r="R66" s="12">
        <v>0.13100000000000001</v>
      </c>
      <c r="S66" s="12">
        <v>7.3999999999999996E-2</v>
      </c>
      <c r="T66" s="12">
        <v>7.0000000000000007E-2</v>
      </c>
      <c r="U66" s="12">
        <v>9.8000000000000004E-2</v>
      </c>
      <c r="V66" s="12">
        <v>7.9000000000000001E-2</v>
      </c>
      <c r="W66" s="12">
        <v>4.2000000000000003E-2</v>
      </c>
      <c r="X66" s="12">
        <v>9.1999999999999998E-2</v>
      </c>
      <c r="Y66" s="12">
        <v>0.11600000000000001</v>
      </c>
      <c r="Z66" s="12">
        <v>0.127</v>
      </c>
      <c r="AA66" s="12">
        <v>0.14000000000000001</v>
      </c>
      <c r="AB66" s="12">
        <v>0.14199999999999999</v>
      </c>
      <c r="AC66" s="12">
        <v>5.6000000000000001E-2</v>
      </c>
      <c r="AD66" s="12">
        <v>0.112</v>
      </c>
      <c r="AE66" s="12">
        <v>6.5000000000000002E-2</v>
      </c>
      <c r="AF66" s="12">
        <v>0.113</v>
      </c>
      <c r="AG66" s="12">
        <v>0.10100000000000001</v>
      </c>
      <c r="AH66" s="12">
        <v>0.14899999999999999</v>
      </c>
      <c r="AI66" s="12">
        <v>8.7999999999999995E-2</v>
      </c>
      <c r="AJ66" s="12">
        <v>0.20699999999999999</v>
      </c>
      <c r="AK66" s="12">
        <v>2.8000000000000001E-2</v>
      </c>
      <c r="AL66" s="12">
        <v>6.4000000000000001E-2</v>
      </c>
      <c r="AM66" s="12">
        <v>0.128</v>
      </c>
      <c r="AN66" s="12">
        <v>5.5E-2</v>
      </c>
      <c r="AO66" s="12">
        <v>0.155</v>
      </c>
      <c r="AP66" s="12">
        <v>0.127</v>
      </c>
      <c r="AQ66" s="12">
        <v>0.161</v>
      </c>
      <c r="AR66" s="12">
        <v>1.7000000000000001E-2</v>
      </c>
      <c r="AS66" s="12">
        <v>3.1E-2</v>
      </c>
      <c r="AT66" s="12">
        <v>5.5E-2</v>
      </c>
      <c r="AU66" s="12">
        <v>4.1000000000000002E-2</v>
      </c>
      <c r="AV66" s="12">
        <v>3.9E-2</v>
      </c>
      <c r="AW66" s="12">
        <v>0.121</v>
      </c>
      <c r="AX66" s="12">
        <v>3.6999999999999998E-2</v>
      </c>
      <c r="AY66" s="12">
        <v>0.18</v>
      </c>
      <c r="AZ66" s="12">
        <v>9.1999999999999998E-2</v>
      </c>
      <c r="BA66" s="12">
        <v>7.0999999999999994E-2</v>
      </c>
      <c r="BB66" s="12">
        <v>5.6000000000000001E-2</v>
      </c>
      <c r="BC66" s="15" t="s">
        <v>46</v>
      </c>
      <c r="BD66" s="17"/>
      <c r="BE66" s="17"/>
    </row>
    <row r="67" spans="1:57">
      <c r="A67" s="82">
        <v>2022</v>
      </c>
      <c r="B67" s="37" t="s">
        <v>59</v>
      </c>
      <c r="C67" s="3" t="s">
        <v>39</v>
      </c>
      <c r="D67" s="12">
        <v>0.106</v>
      </c>
      <c r="E67" s="12">
        <v>8.4000000000000005E-2</v>
      </c>
      <c r="F67" s="12">
        <v>0.17299999999999999</v>
      </c>
      <c r="G67" s="12">
        <v>6.2E-2</v>
      </c>
      <c r="H67" s="12">
        <v>5.7000000000000002E-2</v>
      </c>
      <c r="I67" s="12">
        <v>0.17599999999999999</v>
      </c>
      <c r="J67" s="12">
        <v>7.4999999999999997E-2</v>
      </c>
      <c r="K67" s="12">
        <v>0.154</v>
      </c>
      <c r="L67" s="12">
        <v>9.4E-2</v>
      </c>
      <c r="M67" s="12">
        <v>0.104</v>
      </c>
      <c r="N67" s="12">
        <v>5.6000000000000001E-2</v>
      </c>
      <c r="O67" s="12">
        <v>5.3999999999999999E-2</v>
      </c>
      <c r="P67" s="12">
        <v>0.23400000000000001</v>
      </c>
      <c r="Q67" s="12">
        <v>5.8999999999999997E-2</v>
      </c>
      <c r="R67" s="12">
        <v>0.14099999999999999</v>
      </c>
      <c r="S67" s="12">
        <v>8.5999999999999993E-2</v>
      </c>
      <c r="T67" s="12">
        <v>8.6999999999999994E-2</v>
      </c>
      <c r="U67" s="12">
        <v>0.121</v>
      </c>
      <c r="V67" s="12">
        <v>0.10299999999999999</v>
      </c>
      <c r="W67" s="12">
        <v>5.1999999999999998E-2</v>
      </c>
      <c r="X67" s="12">
        <v>0.115</v>
      </c>
      <c r="Y67" s="12">
        <v>0.13200000000000001</v>
      </c>
      <c r="Z67" s="12">
        <v>0.13800000000000001</v>
      </c>
      <c r="AA67" s="12">
        <v>0.153</v>
      </c>
      <c r="AB67" s="12">
        <v>0.152</v>
      </c>
      <c r="AC67" s="12">
        <v>7.1999999999999995E-2</v>
      </c>
      <c r="AD67" s="12">
        <v>0.123</v>
      </c>
      <c r="AE67" s="12">
        <v>8.1000000000000003E-2</v>
      </c>
      <c r="AF67" s="12">
        <v>0.128</v>
      </c>
      <c r="AG67" s="12">
        <v>0.112</v>
      </c>
      <c r="AH67" s="12">
        <v>0.16</v>
      </c>
      <c r="AI67" s="12">
        <v>0.106</v>
      </c>
      <c r="AJ67" s="12">
        <v>0.221</v>
      </c>
      <c r="AK67" s="12">
        <v>3.9E-2</v>
      </c>
      <c r="AL67" s="12">
        <v>7.5999999999999998E-2</v>
      </c>
      <c r="AM67" s="12">
        <v>0.14000000000000001</v>
      </c>
      <c r="AN67" s="12">
        <v>7.0999999999999994E-2</v>
      </c>
      <c r="AO67" s="12">
        <v>0.16900000000000001</v>
      </c>
      <c r="AP67" s="12">
        <v>0.13600000000000001</v>
      </c>
      <c r="AQ67" s="12">
        <v>0.17699999999999999</v>
      </c>
      <c r="AR67" s="12">
        <v>0.02</v>
      </c>
      <c r="AS67" s="12">
        <v>4.2000000000000003E-2</v>
      </c>
      <c r="AT67" s="12">
        <v>6.3E-2</v>
      </c>
      <c r="AU67" s="12">
        <v>5.0999999999999997E-2</v>
      </c>
      <c r="AV67" s="12">
        <v>8.6999999999999994E-2</v>
      </c>
      <c r="AW67" s="12">
        <v>0.13400000000000001</v>
      </c>
      <c r="AX67" s="12">
        <v>4.4999999999999998E-2</v>
      </c>
      <c r="AY67" s="12">
        <v>0.191</v>
      </c>
      <c r="AZ67" s="12">
        <v>0.1</v>
      </c>
      <c r="BA67" s="12">
        <v>0.08</v>
      </c>
      <c r="BB67" s="12">
        <v>7.2999999999999995E-2</v>
      </c>
      <c r="BC67" s="15" t="s">
        <v>46</v>
      </c>
      <c r="BD67" s="17"/>
      <c r="BE67" s="17"/>
    </row>
    <row r="68" spans="1:57">
      <c r="A68" s="82">
        <v>2023</v>
      </c>
      <c r="B68" s="37" t="s">
        <v>28</v>
      </c>
      <c r="C68" s="3" t="s">
        <v>39</v>
      </c>
      <c r="D68" s="8" t="s">
        <v>8</v>
      </c>
      <c r="E68" s="8" t="s">
        <v>7</v>
      </c>
      <c r="F68" s="8" t="s">
        <v>8</v>
      </c>
      <c r="G68" s="8" t="s">
        <v>7</v>
      </c>
      <c r="H68" s="8" t="s">
        <v>7</v>
      </c>
      <c r="I68" s="8" t="s">
        <v>8</v>
      </c>
      <c r="J68" s="8" t="s">
        <v>8</v>
      </c>
      <c r="K68" s="8" t="s">
        <v>8</v>
      </c>
      <c r="L68" s="8" t="s">
        <v>8</v>
      </c>
      <c r="M68" s="8" t="s">
        <v>8</v>
      </c>
      <c r="N68" s="8" t="s">
        <v>7</v>
      </c>
      <c r="O68" s="8" t="s">
        <v>7</v>
      </c>
      <c r="P68" s="8" t="s">
        <v>8</v>
      </c>
      <c r="Q68" s="8" t="s">
        <v>7</v>
      </c>
      <c r="R68" s="8" t="s">
        <v>8</v>
      </c>
      <c r="S68" s="8" t="s">
        <v>7</v>
      </c>
      <c r="T68" s="8" t="s">
        <v>7</v>
      </c>
      <c r="U68" s="8" t="s">
        <v>7</v>
      </c>
      <c r="V68" s="8" t="s">
        <v>7</v>
      </c>
      <c r="W68" s="8" t="s">
        <v>7</v>
      </c>
      <c r="X68" s="8" t="s">
        <v>8</v>
      </c>
      <c r="Y68" s="8" t="s">
        <v>8</v>
      </c>
      <c r="Z68" s="8" t="s">
        <v>8</v>
      </c>
      <c r="AA68" s="8" t="s">
        <v>7</v>
      </c>
      <c r="AB68" s="8" t="s">
        <v>8</v>
      </c>
      <c r="AC68" s="8" t="s">
        <v>7</v>
      </c>
      <c r="AD68" s="8" t="s">
        <v>8</v>
      </c>
      <c r="AE68" s="8" t="s">
        <v>7</v>
      </c>
      <c r="AF68" s="8" t="s">
        <v>7</v>
      </c>
      <c r="AG68" s="8" t="s">
        <v>8</v>
      </c>
      <c r="AH68" s="8" t="s">
        <v>8</v>
      </c>
      <c r="AI68" s="8" t="s">
        <v>8</v>
      </c>
      <c r="AJ68" s="8" t="s">
        <v>8</v>
      </c>
      <c r="AK68" s="8" t="s">
        <v>7</v>
      </c>
      <c r="AL68" s="8" t="s">
        <v>7</v>
      </c>
      <c r="AM68" s="8" t="s">
        <v>8</v>
      </c>
      <c r="AN68" s="8" t="s">
        <v>7</v>
      </c>
      <c r="AO68" s="8" t="s">
        <v>8</v>
      </c>
      <c r="AP68" s="8" t="s">
        <v>8</v>
      </c>
      <c r="AQ68" s="8" t="s">
        <v>8</v>
      </c>
      <c r="AR68" s="8" t="s">
        <v>7</v>
      </c>
      <c r="AS68" s="8" t="s">
        <v>7</v>
      </c>
      <c r="AT68" s="8" t="s">
        <v>7</v>
      </c>
      <c r="AU68" s="8" t="s">
        <v>7</v>
      </c>
      <c r="AV68" s="8" t="s">
        <v>7</v>
      </c>
      <c r="AW68" s="8" t="s">
        <v>8</v>
      </c>
      <c r="AX68" s="8" t="s">
        <v>7</v>
      </c>
      <c r="AY68" s="8" t="s">
        <v>8</v>
      </c>
      <c r="AZ68" s="8" t="s">
        <v>7</v>
      </c>
      <c r="BA68" s="8" t="s">
        <v>7</v>
      </c>
      <c r="BB68" s="8" t="s">
        <v>7</v>
      </c>
      <c r="BC68" s="15" t="s">
        <v>83</v>
      </c>
      <c r="BD68" s="17"/>
      <c r="BE68" s="17"/>
    </row>
    <row r="69" spans="1:57">
      <c r="A69" s="82">
        <v>2021</v>
      </c>
      <c r="B69" s="37" t="s">
        <v>29</v>
      </c>
      <c r="C69" s="3" t="s">
        <v>40</v>
      </c>
      <c r="D69" s="9">
        <v>21372</v>
      </c>
      <c r="E69" s="18">
        <v>22100</v>
      </c>
      <c r="F69" s="18">
        <v>1552</v>
      </c>
      <c r="G69" s="18">
        <v>65334</v>
      </c>
      <c r="H69" s="18">
        <v>14198</v>
      </c>
      <c r="I69" s="18">
        <v>119436</v>
      </c>
      <c r="J69" s="18">
        <v>56524</v>
      </c>
      <c r="K69" s="18">
        <v>4651</v>
      </c>
      <c r="L69" s="18">
        <v>8500</v>
      </c>
      <c r="M69" s="18">
        <v>4740</v>
      </c>
      <c r="N69" s="18">
        <v>213494</v>
      </c>
      <c r="O69" s="18">
        <v>67223</v>
      </c>
      <c r="P69" s="18">
        <v>3459</v>
      </c>
      <c r="Q69" s="18">
        <v>21732</v>
      </c>
      <c r="R69" s="18">
        <v>19658</v>
      </c>
      <c r="S69" s="18">
        <v>29860</v>
      </c>
      <c r="T69" s="18">
        <v>13686</v>
      </c>
      <c r="U69" s="18">
        <v>9538</v>
      </c>
      <c r="V69" s="18">
        <v>14841</v>
      </c>
      <c r="W69" s="18">
        <v>19147</v>
      </c>
      <c r="X69" s="18">
        <v>6530</v>
      </c>
      <c r="Y69" s="18">
        <v>18496</v>
      </c>
      <c r="Z69" s="18">
        <v>19853</v>
      </c>
      <c r="AA69" s="18">
        <v>21732</v>
      </c>
      <c r="AB69" s="18">
        <v>33652</v>
      </c>
      <c r="AC69" s="18">
        <v>7988</v>
      </c>
      <c r="AD69" s="18">
        <v>7272</v>
      </c>
      <c r="AE69" s="18">
        <v>10723</v>
      </c>
      <c r="AF69" s="18">
        <v>23406</v>
      </c>
      <c r="AG69" s="18">
        <v>4892</v>
      </c>
      <c r="AH69" s="18">
        <v>37094</v>
      </c>
      <c r="AI69" s="18">
        <v>7753</v>
      </c>
      <c r="AJ69" s="18">
        <v>40135</v>
      </c>
      <c r="AK69" s="18">
        <v>94874</v>
      </c>
      <c r="AL69" s="18">
        <v>3600</v>
      </c>
      <c r="AM69" s="18">
        <v>30418</v>
      </c>
      <c r="AN69" s="18">
        <v>14733</v>
      </c>
      <c r="AO69" s="18">
        <v>21916</v>
      </c>
      <c r="AP69" s="18">
        <v>47894</v>
      </c>
      <c r="AQ69" s="18">
        <v>1392</v>
      </c>
      <c r="AR69" s="18">
        <v>50680</v>
      </c>
      <c r="AS69" s="18">
        <v>7917</v>
      </c>
      <c r="AT69" s="18">
        <v>57484</v>
      </c>
      <c r="AU69" s="18">
        <v>265955</v>
      </c>
      <c r="AV69" s="18">
        <v>39058</v>
      </c>
      <c r="AW69" s="18">
        <v>2319</v>
      </c>
      <c r="AX69" s="18">
        <v>39388</v>
      </c>
      <c r="AY69" s="18">
        <v>56941</v>
      </c>
      <c r="AZ69" s="18">
        <v>3692</v>
      </c>
      <c r="BA69" s="18">
        <v>25444</v>
      </c>
      <c r="BB69" s="18">
        <v>2706</v>
      </c>
      <c r="BC69" s="15" t="s">
        <v>48</v>
      </c>
      <c r="BD69" s="17"/>
      <c r="BE69" s="17"/>
    </row>
    <row r="70" spans="1:57">
      <c r="A70" s="82">
        <v>2021</v>
      </c>
      <c r="B70" s="37" t="s">
        <v>73</v>
      </c>
      <c r="C70" s="3" t="s">
        <v>40</v>
      </c>
      <c r="D70" s="8">
        <v>17</v>
      </c>
      <c r="E70" s="8">
        <v>25</v>
      </c>
      <c r="F70" s="8">
        <v>1</v>
      </c>
      <c r="G70" s="8">
        <v>10</v>
      </c>
      <c r="H70" s="8">
        <v>24</v>
      </c>
      <c r="I70" s="8">
        <v>27</v>
      </c>
      <c r="J70" s="8">
        <v>14</v>
      </c>
      <c r="K70" s="8">
        <v>8</v>
      </c>
      <c r="L70" s="8">
        <v>6</v>
      </c>
      <c r="M70" s="8">
        <v>2</v>
      </c>
      <c r="N70" s="8">
        <v>16</v>
      </c>
      <c r="O70" s="8">
        <v>29</v>
      </c>
      <c r="P70" s="8">
        <v>0</v>
      </c>
      <c r="Q70" s="8">
        <v>10</v>
      </c>
      <c r="R70" s="8">
        <v>47</v>
      </c>
      <c r="S70" s="8">
        <v>43</v>
      </c>
      <c r="T70" s="8">
        <v>17</v>
      </c>
      <c r="U70" s="8">
        <v>14</v>
      </c>
      <c r="V70" s="8">
        <v>15</v>
      </c>
      <c r="W70" s="8">
        <v>21</v>
      </c>
      <c r="X70" s="8">
        <v>7</v>
      </c>
      <c r="Y70" s="8">
        <v>9</v>
      </c>
      <c r="Z70" s="8">
        <v>13</v>
      </c>
      <c r="AA70" s="8">
        <v>28</v>
      </c>
      <c r="AB70" s="8">
        <v>19</v>
      </c>
      <c r="AC70" s="8">
        <v>27</v>
      </c>
      <c r="AD70" s="8">
        <v>7</v>
      </c>
      <c r="AE70" s="8">
        <v>10</v>
      </c>
      <c r="AF70" s="8">
        <v>2</v>
      </c>
      <c r="AG70" s="8">
        <v>10</v>
      </c>
      <c r="AH70" s="8">
        <v>19</v>
      </c>
      <c r="AI70" s="8">
        <v>6</v>
      </c>
      <c r="AJ70" s="8">
        <v>38</v>
      </c>
      <c r="AK70" s="8">
        <v>22</v>
      </c>
      <c r="AL70" s="8">
        <v>7</v>
      </c>
      <c r="AM70" s="8">
        <v>43</v>
      </c>
      <c r="AN70" s="8">
        <v>18</v>
      </c>
      <c r="AO70" s="8">
        <v>22</v>
      </c>
      <c r="AP70" s="8">
        <v>59</v>
      </c>
      <c r="AQ70" s="8">
        <v>1</v>
      </c>
      <c r="AR70" s="8">
        <v>11</v>
      </c>
      <c r="AS70" s="8">
        <v>11</v>
      </c>
      <c r="AT70" s="8">
        <v>27</v>
      </c>
      <c r="AU70" s="8">
        <v>54</v>
      </c>
      <c r="AV70" s="8">
        <v>8</v>
      </c>
      <c r="AW70" s="8">
        <v>10</v>
      </c>
      <c r="AX70" s="8">
        <v>10</v>
      </c>
      <c r="AY70" s="8">
        <v>29</v>
      </c>
      <c r="AZ70" s="8">
        <v>11</v>
      </c>
      <c r="BA70" s="8">
        <v>9</v>
      </c>
      <c r="BB70" s="8">
        <v>6</v>
      </c>
      <c r="BC70" s="8" t="s">
        <v>161</v>
      </c>
      <c r="BD70" s="17"/>
      <c r="BE70" s="17"/>
    </row>
    <row r="71" spans="1:57">
      <c r="A71" s="82">
        <v>2021</v>
      </c>
      <c r="B71" s="37" t="s">
        <v>30</v>
      </c>
      <c r="C71" s="3" t="s">
        <v>40</v>
      </c>
      <c r="D71" s="9">
        <v>3734</v>
      </c>
      <c r="E71" s="9">
        <v>3165</v>
      </c>
      <c r="F71" s="8">
        <v>506</v>
      </c>
      <c r="G71" s="9">
        <v>1724</v>
      </c>
      <c r="H71" s="9">
        <v>2554</v>
      </c>
      <c r="I71" s="9">
        <v>4948</v>
      </c>
      <c r="J71" s="9">
        <v>2545</v>
      </c>
      <c r="K71" s="8">
        <v>271</v>
      </c>
      <c r="L71" s="8">
        <v>230</v>
      </c>
      <c r="M71" s="8">
        <v>17</v>
      </c>
      <c r="N71" s="9">
        <v>2716</v>
      </c>
      <c r="O71" s="9">
        <v>4538</v>
      </c>
      <c r="P71" s="8">
        <v>0</v>
      </c>
      <c r="Q71" s="9">
        <v>1654</v>
      </c>
      <c r="R71" s="9">
        <v>6768</v>
      </c>
      <c r="S71" s="9">
        <v>3946</v>
      </c>
      <c r="T71" s="9">
        <v>3827</v>
      </c>
      <c r="U71" s="9">
        <v>4748</v>
      </c>
      <c r="V71" s="9">
        <v>2673</v>
      </c>
      <c r="W71" s="9">
        <v>3001</v>
      </c>
      <c r="X71" s="9">
        <v>1116</v>
      </c>
      <c r="Y71" s="8">
        <v>722</v>
      </c>
      <c r="Z71" s="8">
        <v>868</v>
      </c>
      <c r="AA71" s="9">
        <v>3429</v>
      </c>
      <c r="AB71" s="9">
        <v>4373</v>
      </c>
      <c r="AC71" s="9">
        <v>2541</v>
      </c>
      <c r="AD71" s="9">
        <v>3680</v>
      </c>
      <c r="AE71" s="9">
        <v>3138</v>
      </c>
      <c r="AF71" s="9">
        <v>1193</v>
      </c>
      <c r="AG71" s="8">
        <v>369</v>
      </c>
      <c r="AH71" s="8">
        <v>1087</v>
      </c>
      <c r="AI71" s="9">
        <v>1859</v>
      </c>
      <c r="AJ71" s="9">
        <v>3442</v>
      </c>
      <c r="AK71" s="9">
        <v>3125</v>
      </c>
      <c r="AL71" s="9">
        <v>3223</v>
      </c>
      <c r="AM71" s="9">
        <v>5139</v>
      </c>
      <c r="AN71" s="9">
        <v>3222</v>
      </c>
      <c r="AO71" s="9">
        <v>2369</v>
      </c>
      <c r="AP71" s="9">
        <v>5228</v>
      </c>
      <c r="AQ71" s="8">
        <v>143</v>
      </c>
      <c r="AR71" s="9">
        <v>2191</v>
      </c>
      <c r="AS71" s="9">
        <v>1868</v>
      </c>
      <c r="AT71" s="9">
        <v>2730</v>
      </c>
      <c r="AU71" s="9">
        <v>10370</v>
      </c>
      <c r="AV71" s="9">
        <v>1388</v>
      </c>
      <c r="AW71" s="8">
        <v>607</v>
      </c>
      <c r="AX71" s="9">
        <v>3050</v>
      </c>
      <c r="AY71" s="9">
        <v>2867</v>
      </c>
      <c r="AZ71" s="9">
        <v>2123</v>
      </c>
      <c r="BA71" s="9">
        <v>3482</v>
      </c>
      <c r="BB71" s="9">
        <v>1860</v>
      </c>
      <c r="BC71" s="8" t="s">
        <v>47</v>
      </c>
      <c r="BD71" s="17"/>
      <c r="BE71" s="17"/>
    </row>
    <row r="72" spans="1:57" s="28" customFormat="1">
      <c r="A72" s="84">
        <v>2020</v>
      </c>
      <c r="B72" s="38" t="s">
        <v>74</v>
      </c>
      <c r="C72" s="6" t="s">
        <v>40</v>
      </c>
      <c r="D72" s="9">
        <f>842+538</f>
        <v>1380</v>
      </c>
      <c r="E72" s="9">
        <f>571+433</f>
        <v>1004</v>
      </c>
      <c r="F72" s="9">
        <f>1002+79</f>
        <v>1081</v>
      </c>
      <c r="G72" s="9">
        <f>916+252</f>
        <v>1168</v>
      </c>
      <c r="H72" s="9">
        <f>439+310</f>
        <v>749</v>
      </c>
      <c r="I72" s="9">
        <f>1209+1247</f>
        <v>2456</v>
      </c>
      <c r="J72" s="9">
        <f>648+304</f>
        <v>952</v>
      </c>
      <c r="K72" s="9">
        <f>29+318</f>
        <v>347</v>
      </c>
      <c r="L72" s="9">
        <f>41</f>
        <v>41</v>
      </c>
      <c r="M72" s="9">
        <v>12</v>
      </c>
      <c r="N72" s="9">
        <f>717+778</f>
        <v>1495</v>
      </c>
      <c r="O72" s="9">
        <f>538+709</f>
        <v>1247</v>
      </c>
      <c r="P72" s="9">
        <v>55</v>
      </c>
      <c r="Q72" s="9">
        <f>522+93</f>
        <v>615</v>
      </c>
      <c r="R72" s="9">
        <f>1243+942</f>
        <v>2185</v>
      </c>
      <c r="S72" s="9">
        <f>769+492</f>
        <v>1261</v>
      </c>
      <c r="T72" s="9">
        <f>610+178</f>
        <v>788</v>
      </c>
      <c r="U72" s="9">
        <f>640+236</f>
        <v>876</v>
      </c>
      <c r="V72" s="9">
        <f>711+233</f>
        <v>944</v>
      </c>
      <c r="W72" s="9">
        <f>529+425</f>
        <v>954</v>
      </c>
      <c r="X72" s="9">
        <f>279+87</f>
        <v>366</v>
      </c>
      <c r="Y72" s="9">
        <f>142+336</f>
        <v>478</v>
      </c>
      <c r="Z72" s="9">
        <f>63+505</f>
        <v>568</v>
      </c>
      <c r="AA72" s="9">
        <f>562+676</f>
        <v>1238</v>
      </c>
      <c r="AB72" s="9">
        <f>588+325</f>
        <v>913</v>
      </c>
      <c r="AC72" s="9">
        <f>578+253</f>
        <v>831</v>
      </c>
      <c r="AD72" s="9">
        <f>1095+98</f>
        <v>1193</v>
      </c>
      <c r="AE72" s="9">
        <f>415+69</f>
        <v>484</v>
      </c>
      <c r="AF72" s="9">
        <f>457+162</f>
        <v>619</v>
      </c>
      <c r="AG72" s="9">
        <f>142+83</f>
        <v>225</v>
      </c>
      <c r="AH72" s="9">
        <f>45+387</f>
        <v>432</v>
      </c>
      <c r="AI72" s="9">
        <f>843+156</f>
        <v>999</v>
      </c>
      <c r="AJ72" s="9">
        <f>806+932</f>
        <v>1738</v>
      </c>
      <c r="AK72" s="9">
        <f>565+793</f>
        <v>1358</v>
      </c>
      <c r="AL72" s="9">
        <f>510+61</f>
        <v>571</v>
      </c>
      <c r="AM72" s="9">
        <f>643+933</f>
        <v>1576</v>
      </c>
      <c r="AN72" s="9">
        <f>646+286</f>
        <v>932</v>
      </c>
      <c r="AO72" s="9">
        <f>495+234</f>
        <v>729</v>
      </c>
      <c r="AP72" s="9">
        <f>1066+797</f>
        <v>1863</v>
      </c>
      <c r="AQ72" s="9">
        <f>18+52</f>
        <v>70</v>
      </c>
      <c r="AR72" s="9">
        <f>546+304</f>
        <v>850</v>
      </c>
      <c r="AS72" s="9">
        <f>591+88</f>
        <v>679</v>
      </c>
      <c r="AT72" s="9">
        <f>645+557</f>
        <v>1202</v>
      </c>
      <c r="AU72" s="9">
        <f>2001+1462</f>
        <v>3463</v>
      </c>
      <c r="AV72" s="9">
        <f>685+253</f>
        <v>938</v>
      </c>
      <c r="AW72" s="9">
        <f>256+64</f>
        <v>320</v>
      </c>
      <c r="AX72" s="9">
        <f>598+521</f>
        <v>1119</v>
      </c>
      <c r="AY72" s="9">
        <f>429+335</f>
        <v>764</v>
      </c>
      <c r="AZ72" s="9">
        <f>319+236</f>
        <v>555</v>
      </c>
      <c r="BA72" s="9">
        <f>512+366</f>
        <v>878</v>
      </c>
      <c r="BB72" s="9">
        <f>807+106</f>
        <v>913</v>
      </c>
      <c r="BC72" s="96" t="s">
        <v>162</v>
      </c>
      <c r="BD72" s="19"/>
      <c r="BE72" s="19"/>
    </row>
    <row r="73" spans="1:57">
      <c r="A73" s="82">
        <v>2020</v>
      </c>
      <c r="B73" s="37" t="s">
        <v>31</v>
      </c>
      <c r="C73" s="3" t="s">
        <v>40</v>
      </c>
      <c r="D73" s="9">
        <v>132519</v>
      </c>
      <c r="E73" s="9">
        <v>100170.897</v>
      </c>
      <c r="F73" s="9">
        <v>17680.928</v>
      </c>
      <c r="G73" s="9">
        <v>66968.047000000006</v>
      </c>
      <c r="H73" s="9">
        <v>99246.486000000004</v>
      </c>
      <c r="I73" s="9">
        <v>175562.15599999999</v>
      </c>
      <c r="J73" s="9">
        <v>89207.320999999996</v>
      </c>
      <c r="K73" s="9">
        <v>21575.040000000001</v>
      </c>
      <c r="L73" s="9">
        <v>6525.61</v>
      </c>
      <c r="M73" s="9">
        <v>1515.913</v>
      </c>
      <c r="N73" s="9">
        <v>123487.605</v>
      </c>
      <c r="O73" s="9">
        <v>128571.803</v>
      </c>
      <c r="P73" s="9">
        <v>4501.0370000000003</v>
      </c>
      <c r="Q73" s="9">
        <v>53281.228000000003</v>
      </c>
      <c r="R73" s="9">
        <v>145992.87</v>
      </c>
      <c r="S73" s="9">
        <v>97110.087</v>
      </c>
      <c r="T73" s="9">
        <v>114838.394</v>
      </c>
      <c r="U73" s="9">
        <v>140112.204</v>
      </c>
      <c r="V73" s="9">
        <v>80006.164999999994</v>
      </c>
      <c r="W73" s="9">
        <v>63746.046000000002</v>
      </c>
      <c r="X73" s="9">
        <v>22851.46</v>
      </c>
      <c r="Y73" s="9">
        <v>32430.477999999999</v>
      </c>
      <c r="Z73" s="9">
        <v>36815.231</v>
      </c>
      <c r="AA73" s="9">
        <v>122040.288</v>
      </c>
      <c r="AB73" s="9">
        <v>141956.66099999999</v>
      </c>
      <c r="AC73" s="9">
        <v>77512.153999999995</v>
      </c>
      <c r="AD73" s="9">
        <v>73489.785999999993</v>
      </c>
      <c r="AE73" s="9">
        <v>95331.078999999998</v>
      </c>
      <c r="AF73" s="9">
        <v>47793.432999999997</v>
      </c>
      <c r="AG73" s="9">
        <v>16193.066999999999</v>
      </c>
      <c r="AH73" s="9">
        <v>38990.5</v>
      </c>
      <c r="AI73" s="9">
        <v>72092.437000000005</v>
      </c>
      <c r="AJ73" s="9">
        <v>114205.26</v>
      </c>
      <c r="AK73" s="9">
        <v>107954.34299999999</v>
      </c>
      <c r="AL73" s="9">
        <v>88429.107999999993</v>
      </c>
      <c r="AM73" s="9">
        <v>122991.74800000001</v>
      </c>
      <c r="AN73" s="9">
        <v>115078.883</v>
      </c>
      <c r="AO73" s="9">
        <v>78990.7</v>
      </c>
      <c r="AP73" s="9">
        <v>120845.435</v>
      </c>
      <c r="AQ73" s="9">
        <v>6024.8040000000001</v>
      </c>
      <c r="AR73" s="9">
        <v>79189.649999999994</v>
      </c>
      <c r="AS73" s="9">
        <v>81697.381999999998</v>
      </c>
      <c r="AT73" s="9">
        <v>96181.888999999996</v>
      </c>
      <c r="AU73" s="9">
        <v>316567.46999999997</v>
      </c>
      <c r="AV73" s="9">
        <v>48811.502999999997</v>
      </c>
      <c r="AW73" s="9">
        <v>14248.412</v>
      </c>
      <c r="AX73" s="9">
        <v>75527.129000000001</v>
      </c>
      <c r="AY73" s="9">
        <v>81022.206999999995</v>
      </c>
      <c r="AZ73" s="9">
        <v>38878.898999999998</v>
      </c>
      <c r="BA73" s="9">
        <v>115751.15399999999</v>
      </c>
      <c r="BB73" s="9">
        <v>30050.79</v>
      </c>
      <c r="BC73" s="8" t="s">
        <v>47</v>
      </c>
      <c r="BD73" s="17"/>
      <c r="BE73" s="17"/>
    </row>
    <row r="74" spans="1:57">
      <c r="A74" s="82">
        <v>2022</v>
      </c>
      <c r="B74" s="37" t="s">
        <v>153</v>
      </c>
      <c r="C74" s="3" t="s">
        <v>40</v>
      </c>
      <c r="D74" s="8">
        <v>12</v>
      </c>
      <c r="E74" s="8">
        <v>8</v>
      </c>
      <c r="F74" s="8">
        <v>26</v>
      </c>
      <c r="G74" s="8">
        <v>11</v>
      </c>
      <c r="H74" s="8">
        <v>6</v>
      </c>
      <c r="I74" s="8">
        <v>28</v>
      </c>
      <c r="J74" s="8">
        <v>14</v>
      </c>
      <c r="K74" s="8">
        <v>2</v>
      </c>
      <c r="L74" s="8">
        <v>2</v>
      </c>
      <c r="M74" s="8">
        <v>2</v>
      </c>
      <c r="N74" s="8">
        <v>26</v>
      </c>
      <c r="O74" s="8">
        <v>9</v>
      </c>
      <c r="P74" s="8">
        <v>8</v>
      </c>
      <c r="Q74" s="8">
        <v>7</v>
      </c>
      <c r="R74" s="8">
        <v>15</v>
      </c>
      <c r="S74" s="8">
        <v>9</v>
      </c>
      <c r="T74" s="8">
        <v>7</v>
      </c>
      <c r="U74" s="8">
        <v>8</v>
      </c>
      <c r="V74" s="8">
        <v>6</v>
      </c>
      <c r="W74" s="8">
        <v>9</v>
      </c>
      <c r="X74" s="8">
        <v>4</v>
      </c>
      <c r="Y74" s="8">
        <v>3</v>
      </c>
      <c r="Z74" s="8">
        <v>8</v>
      </c>
      <c r="AA74" s="8">
        <v>19</v>
      </c>
      <c r="AB74" s="8">
        <v>9</v>
      </c>
      <c r="AC74" s="8">
        <v>9</v>
      </c>
      <c r="AD74" s="8">
        <v>9</v>
      </c>
      <c r="AE74" s="8">
        <v>8</v>
      </c>
      <c r="AF74" s="8">
        <v>3</v>
      </c>
      <c r="AG74" s="8">
        <v>2</v>
      </c>
      <c r="AH74" s="8">
        <v>4</v>
      </c>
      <c r="AI74" s="8">
        <v>10</v>
      </c>
      <c r="AJ74" s="8">
        <v>24</v>
      </c>
      <c r="AK74" s="8">
        <v>14</v>
      </c>
      <c r="AL74" s="8">
        <v>8</v>
      </c>
      <c r="AM74" s="8">
        <v>10</v>
      </c>
      <c r="AN74" s="8">
        <v>4</v>
      </c>
      <c r="AO74" s="8">
        <v>7</v>
      </c>
      <c r="AP74" s="8">
        <v>16</v>
      </c>
      <c r="AQ74" s="8">
        <v>1</v>
      </c>
      <c r="AR74" s="8">
        <v>8</v>
      </c>
      <c r="AS74" s="8">
        <v>5</v>
      </c>
      <c r="AT74" s="8">
        <v>8</v>
      </c>
      <c r="AU74" s="9">
        <v>30</v>
      </c>
      <c r="AV74" s="8">
        <v>9</v>
      </c>
      <c r="AW74" s="8">
        <v>1</v>
      </c>
      <c r="AX74" s="8">
        <v>7</v>
      </c>
      <c r="AY74" s="8">
        <v>11</v>
      </c>
      <c r="AZ74" s="8">
        <v>7</v>
      </c>
      <c r="BA74" s="8">
        <v>9</v>
      </c>
      <c r="BB74" s="8">
        <v>9</v>
      </c>
      <c r="BC74" s="8" t="s">
        <v>47</v>
      </c>
      <c r="BD74" s="17"/>
      <c r="BE74" s="17"/>
    </row>
    <row r="75" spans="1:57">
      <c r="A75" s="7"/>
      <c r="C75" s="17"/>
      <c r="E75" s="22"/>
    </row>
    <row r="76" spans="1:57" ht="13.95" customHeight="1">
      <c r="A76" s="7"/>
      <c r="C76" s="17"/>
    </row>
    <row r="77" spans="1:57" ht="13.95" customHeight="1">
      <c r="A77" s="7"/>
      <c r="C77" s="17"/>
    </row>
    <row r="78" spans="1:57" ht="13.95" customHeight="1">
      <c r="A78" s="7"/>
      <c r="C78" s="17"/>
    </row>
    <row r="79" spans="1:57" ht="13.95" customHeight="1">
      <c r="A79" s="7"/>
      <c r="C79" s="17"/>
    </row>
    <row r="80" spans="1:57" ht="13.95" customHeight="1">
      <c r="A80" s="7"/>
      <c r="C80" s="17"/>
    </row>
    <row r="81" spans="1:3" ht="13.95" customHeight="1">
      <c r="A81" s="7"/>
      <c r="C81" s="17"/>
    </row>
    <row r="82" spans="1:3" ht="13.95" customHeight="1">
      <c r="A82" s="7"/>
      <c r="C82" s="17"/>
    </row>
    <row r="83" spans="1:3" ht="13.95" customHeight="1">
      <c r="A83" s="7"/>
      <c r="C83" s="17"/>
    </row>
    <row r="84" spans="1:3" ht="13.95" customHeight="1">
      <c r="A84" s="7"/>
      <c r="C84" s="17"/>
    </row>
    <row r="85" spans="1:3" ht="13.95" customHeight="1">
      <c r="A85" s="7"/>
      <c r="C85" s="17"/>
    </row>
    <row r="86" spans="1:3" ht="13.95" customHeight="1">
      <c r="A86" s="7"/>
      <c r="C86" s="17"/>
    </row>
    <row r="87" spans="1:3" ht="13.95" customHeight="1">
      <c r="A87" s="7"/>
      <c r="C87" s="17"/>
    </row>
    <row r="88" spans="1:3" ht="13.95" customHeight="1">
      <c r="A88" s="7"/>
      <c r="C88" s="17"/>
    </row>
    <row r="89" spans="1:3" ht="13.95" customHeight="1">
      <c r="A89" s="7"/>
      <c r="C89" s="17"/>
    </row>
    <row r="90" spans="1:3" ht="13.95" customHeight="1">
      <c r="A90" s="7"/>
      <c r="C90" s="17"/>
    </row>
    <row r="91" spans="1:3" ht="13.95" customHeight="1">
      <c r="A91" s="7"/>
      <c r="C91" s="17"/>
    </row>
    <row r="92" spans="1:3" ht="13.95" customHeight="1">
      <c r="A92" s="7"/>
      <c r="C92" s="17"/>
    </row>
    <row r="93" spans="1:3" ht="13.95" customHeight="1">
      <c r="A93" s="7"/>
      <c r="C93" s="17"/>
    </row>
    <row r="94" spans="1:3" ht="13.95" customHeight="1">
      <c r="A94" s="7"/>
      <c r="C94" s="17"/>
    </row>
    <row r="95" spans="1:3" ht="13.95" customHeight="1">
      <c r="A95" s="7"/>
      <c r="C95" s="17"/>
    </row>
    <row r="96" spans="1:3" ht="13.95" customHeight="1">
      <c r="A96" s="7"/>
      <c r="C96" s="17"/>
    </row>
    <row r="97" spans="1:3" ht="13.95" customHeight="1">
      <c r="A97" s="7"/>
      <c r="C97" s="17"/>
    </row>
    <row r="98" spans="1:3" ht="13.95" customHeight="1">
      <c r="A98" s="7"/>
      <c r="C98" s="17"/>
    </row>
    <row r="99" spans="1:3" ht="13.95" customHeight="1">
      <c r="A99" s="7"/>
      <c r="C99" s="17"/>
    </row>
    <row r="100" spans="1:3" ht="13.95" customHeight="1">
      <c r="A100" s="7"/>
      <c r="C100" s="17"/>
    </row>
    <row r="101" spans="1:3" ht="13.95" customHeight="1">
      <c r="A101" s="7"/>
      <c r="C101" s="17"/>
    </row>
    <row r="102" spans="1:3" ht="13.95" customHeight="1">
      <c r="A102" s="7"/>
      <c r="C102" s="17"/>
    </row>
    <row r="103" spans="1:3" ht="13.95" customHeight="1">
      <c r="A103" s="7"/>
      <c r="C103" s="17"/>
    </row>
    <row r="104" spans="1:3" ht="13.95" customHeight="1">
      <c r="A104" s="7"/>
      <c r="C104" s="17"/>
    </row>
    <row r="105" spans="1:3" ht="13.95" customHeight="1">
      <c r="A105" s="7"/>
      <c r="C105" s="17"/>
    </row>
    <row r="106" spans="1:3" ht="13.95" customHeight="1">
      <c r="A106" s="7"/>
      <c r="C106" s="17"/>
    </row>
    <row r="107" spans="1:3" ht="13.95" customHeight="1">
      <c r="A107" s="7"/>
      <c r="C107" s="17"/>
    </row>
    <row r="108" spans="1:3" ht="13.95" customHeight="1">
      <c r="A108" s="7"/>
      <c r="C108" s="17"/>
    </row>
    <row r="109" spans="1:3" ht="13.95" customHeight="1">
      <c r="A109" s="7"/>
      <c r="C109" s="17"/>
    </row>
    <row r="110" spans="1:3" ht="13.95" customHeight="1">
      <c r="A110" s="7"/>
      <c r="C110" s="17"/>
    </row>
    <row r="111" spans="1:3" ht="13.95" customHeight="1">
      <c r="A111" s="7"/>
      <c r="C111" s="17"/>
    </row>
    <row r="112" spans="1:3" ht="13.95" customHeight="1">
      <c r="A112" s="7"/>
      <c r="C112" s="17"/>
    </row>
    <row r="113" spans="1:3" ht="13.95" customHeight="1">
      <c r="A113" s="7"/>
      <c r="C113" s="17"/>
    </row>
    <row r="114" spans="1:3" ht="13.95" customHeight="1">
      <c r="A114" s="7"/>
      <c r="C114" s="17"/>
    </row>
    <row r="115" spans="1:3" ht="13.95" customHeight="1">
      <c r="A115" s="7"/>
      <c r="C115" s="17"/>
    </row>
    <row r="116" spans="1:3" ht="13.95" customHeight="1">
      <c r="A116" s="7"/>
      <c r="C116" s="17"/>
    </row>
    <row r="117" spans="1:3" ht="13.95" customHeight="1">
      <c r="A117" s="7"/>
      <c r="C117" s="17"/>
    </row>
    <row r="118" spans="1:3" ht="13.95" customHeight="1">
      <c r="A118" s="7"/>
      <c r="C118" s="17"/>
    </row>
    <row r="119" spans="1:3" ht="13.95" customHeight="1">
      <c r="A119" s="7"/>
      <c r="C119" s="17"/>
    </row>
    <row r="120" spans="1:3" ht="13.95" customHeight="1">
      <c r="A120" s="7"/>
      <c r="C120" s="17"/>
    </row>
    <row r="121" spans="1:3" ht="13.95" customHeight="1">
      <c r="A121" s="7"/>
      <c r="C121" s="17"/>
    </row>
    <row r="122" spans="1:3" ht="13.95" customHeight="1">
      <c r="A122" s="7"/>
      <c r="C122" s="17"/>
    </row>
    <row r="123" spans="1:3" ht="13.95" customHeight="1">
      <c r="A123" s="7"/>
      <c r="C123" s="17"/>
    </row>
    <row r="124" spans="1:3" ht="13.95" customHeight="1">
      <c r="A124" s="7"/>
      <c r="C124" s="17"/>
    </row>
    <row r="125" spans="1:3" ht="13.95" customHeight="1">
      <c r="A125" s="7"/>
      <c r="C125" s="17"/>
    </row>
    <row r="126" spans="1:3" ht="13.95" customHeight="1">
      <c r="A126" s="7"/>
      <c r="C126" s="17"/>
    </row>
    <row r="127" spans="1:3" ht="13.95" customHeight="1">
      <c r="A127" s="7"/>
      <c r="C127" s="17"/>
    </row>
    <row r="128" spans="1:3" ht="13.95" customHeight="1">
      <c r="C128" s="17"/>
    </row>
    <row r="129" spans="3:3" ht="13.95" customHeight="1">
      <c r="C129" s="17"/>
    </row>
    <row r="130" spans="3:3" ht="13.95" customHeight="1">
      <c r="C130" s="17"/>
    </row>
    <row r="131" spans="3:3" ht="13.95" customHeight="1">
      <c r="C131" s="17"/>
    </row>
    <row r="132" spans="3:3" ht="13.95" customHeight="1">
      <c r="C132" s="17"/>
    </row>
    <row r="133" spans="3:3" ht="13.95" customHeight="1">
      <c r="C133" s="17"/>
    </row>
    <row r="134" spans="3:3" ht="13.95" customHeight="1">
      <c r="C134" s="17"/>
    </row>
    <row r="135" spans="3:3" ht="13.95" customHeight="1">
      <c r="C135" s="17"/>
    </row>
    <row r="136" spans="3:3" ht="13.95" customHeight="1">
      <c r="C136" s="17"/>
    </row>
    <row r="137" spans="3:3" ht="13.95" customHeight="1">
      <c r="C137" s="17"/>
    </row>
    <row r="138" spans="3:3" ht="13.95" customHeight="1">
      <c r="C138" s="17"/>
    </row>
    <row r="139" spans="3:3" ht="13.95" customHeight="1">
      <c r="C139" s="17"/>
    </row>
    <row r="140" spans="3:3" ht="13.95" customHeight="1">
      <c r="C140" s="17"/>
    </row>
    <row r="141" spans="3:3" ht="13.95" customHeight="1">
      <c r="C141" s="17"/>
    </row>
    <row r="142" spans="3:3" ht="13.95" customHeight="1">
      <c r="C142" s="17"/>
    </row>
    <row r="143" spans="3:3" ht="13.95" customHeight="1">
      <c r="C143" s="17"/>
    </row>
    <row r="144" spans="3:3" ht="13.95" customHeight="1">
      <c r="C144" s="17"/>
    </row>
    <row r="145" spans="3:3" ht="13.95" customHeight="1">
      <c r="C145" s="17"/>
    </row>
    <row r="146" spans="3:3" ht="13.95" customHeight="1">
      <c r="C146" s="17"/>
    </row>
    <row r="147" spans="3:3" ht="13.95" customHeight="1">
      <c r="C147" s="17"/>
    </row>
    <row r="148" spans="3:3" ht="13.95" customHeight="1">
      <c r="C148" s="17"/>
    </row>
    <row r="149" spans="3:3" ht="13.95" customHeight="1">
      <c r="C149" s="17"/>
    </row>
    <row r="150" spans="3:3" ht="13.95" customHeight="1">
      <c r="C150" s="17"/>
    </row>
    <row r="151" spans="3:3" ht="13.95" customHeight="1">
      <c r="C151" s="17"/>
    </row>
    <row r="152" spans="3:3" ht="13.95" customHeight="1">
      <c r="C152" s="17"/>
    </row>
    <row r="153" spans="3:3" ht="13.95" customHeight="1">
      <c r="C153" s="17"/>
    </row>
    <row r="154" spans="3:3" ht="13.95" customHeight="1">
      <c r="C154" s="17"/>
    </row>
    <row r="155" spans="3:3" ht="13.95" customHeight="1">
      <c r="C155" s="17"/>
    </row>
    <row r="156" spans="3:3" ht="13.95" customHeight="1">
      <c r="C156" s="17"/>
    </row>
    <row r="157" spans="3:3" ht="13.95" customHeight="1">
      <c r="C157" s="17"/>
    </row>
    <row r="158" spans="3:3" ht="13.95" customHeight="1">
      <c r="C158" s="17"/>
    </row>
    <row r="159" spans="3:3" ht="13.95" customHeight="1">
      <c r="C159" s="17"/>
    </row>
    <row r="160" spans="3:3" ht="13.95" customHeight="1">
      <c r="C160" s="17"/>
    </row>
    <row r="161" spans="3:3" ht="13.95" customHeight="1">
      <c r="C161" s="17"/>
    </row>
    <row r="162" spans="3:3" ht="13.95" customHeight="1">
      <c r="C162" s="17"/>
    </row>
    <row r="163" spans="3:3" ht="13.95" customHeight="1">
      <c r="C163" s="17"/>
    </row>
    <row r="164" spans="3:3" ht="13.95" customHeight="1">
      <c r="C164" s="17"/>
    </row>
    <row r="165" spans="3:3" ht="13.95" customHeight="1">
      <c r="C165" s="17"/>
    </row>
    <row r="166" spans="3:3" ht="13.95" customHeight="1">
      <c r="C166" s="17"/>
    </row>
    <row r="167" spans="3:3" ht="13.95" customHeight="1">
      <c r="C167" s="17"/>
    </row>
    <row r="168" spans="3:3" ht="13.95" customHeight="1">
      <c r="C168" s="17"/>
    </row>
    <row r="169" spans="3:3" ht="13.95" customHeight="1">
      <c r="C169" s="17"/>
    </row>
    <row r="170" spans="3:3" ht="13.95" customHeight="1">
      <c r="C170" s="17"/>
    </row>
    <row r="171" spans="3:3" ht="13.95" customHeight="1">
      <c r="C171" s="17"/>
    </row>
    <row r="172" spans="3:3" ht="13.95" customHeight="1">
      <c r="C172" s="17"/>
    </row>
    <row r="173" spans="3:3" ht="13.95" customHeight="1">
      <c r="C173" s="17"/>
    </row>
    <row r="174" spans="3:3" ht="13.95" customHeight="1">
      <c r="C174" s="17"/>
    </row>
    <row r="175" spans="3:3" ht="13.95" customHeight="1">
      <c r="C175" s="17"/>
    </row>
    <row r="176" spans="3:3" ht="13.95" customHeight="1">
      <c r="C176" s="17"/>
    </row>
    <row r="177" spans="3:3" ht="13.95" customHeight="1">
      <c r="C177" s="17"/>
    </row>
    <row r="178" spans="3:3" ht="13.95" customHeight="1">
      <c r="C178" s="17"/>
    </row>
    <row r="179" spans="3:3" ht="13.95" customHeight="1">
      <c r="C179" s="17"/>
    </row>
    <row r="180" spans="3:3">
      <c r="C180" s="17"/>
    </row>
    <row r="181" spans="3:3">
      <c r="C181" s="17"/>
    </row>
    <row r="182" spans="3:3">
      <c r="C182" s="17"/>
    </row>
    <row r="183" spans="3:3">
      <c r="C183" s="17"/>
    </row>
    <row r="184" spans="3:3">
      <c r="C184" s="17"/>
    </row>
    <row r="185" spans="3:3">
      <c r="C185" s="17"/>
    </row>
    <row r="186" spans="3:3">
      <c r="C186" s="17"/>
    </row>
    <row r="187" spans="3:3">
      <c r="C187" s="17"/>
    </row>
    <row r="188" spans="3:3">
      <c r="C188" s="17"/>
    </row>
    <row r="189" spans="3:3">
      <c r="C189" s="17"/>
    </row>
    <row r="190" spans="3:3">
      <c r="C190" s="17"/>
    </row>
    <row r="191" spans="3:3">
      <c r="C191" s="17"/>
    </row>
    <row r="192" spans="3:3">
      <c r="C192" s="17"/>
    </row>
    <row r="193" spans="3:3">
      <c r="C193" s="17"/>
    </row>
    <row r="194" spans="3:3">
      <c r="C194" s="17"/>
    </row>
    <row r="195" spans="3:3">
      <c r="C195" s="17"/>
    </row>
    <row r="196" spans="3:3">
      <c r="C196" s="17"/>
    </row>
    <row r="197" spans="3:3">
      <c r="C197" s="17"/>
    </row>
    <row r="198" spans="3:3">
      <c r="C198" s="17"/>
    </row>
    <row r="199" spans="3:3">
      <c r="C199" s="17"/>
    </row>
    <row r="200" spans="3:3">
      <c r="C200" s="17"/>
    </row>
    <row r="201" spans="3:3">
      <c r="C201" s="17"/>
    </row>
    <row r="202" spans="3:3">
      <c r="C202" s="17"/>
    </row>
    <row r="203" spans="3:3">
      <c r="C203" s="17"/>
    </row>
    <row r="204" spans="3:3">
      <c r="C204" s="17"/>
    </row>
    <row r="205" spans="3:3">
      <c r="C205" s="17"/>
    </row>
    <row r="206" spans="3:3">
      <c r="C206" s="17"/>
    </row>
    <row r="207" spans="3:3">
      <c r="C207" s="17"/>
    </row>
    <row r="208" spans="3:3">
      <c r="C208" s="17"/>
    </row>
    <row r="209" spans="3:3">
      <c r="C209" s="17"/>
    </row>
    <row r="210" spans="3:3">
      <c r="C210" s="17"/>
    </row>
    <row r="211" spans="3:3">
      <c r="C211" s="17"/>
    </row>
    <row r="212" spans="3:3">
      <c r="C212" s="17"/>
    </row>
    <row r="213" spans="3:3">
      <c r="C213" s="17"/>
    </row>
    <row r="214" spans="3:3">
      <c r="C214" s="17"/>
    </row>
    <row r="215" spans="3:3">
      <c r="C215" s="17"/>
    </row>
    <row r="216" spans="3:3">
      <c r="C216" s="17"/>
    </row>
    <row r="217" spans="3:3">
      <c r="C217" s="17"/>
    </row>
    <row r="218" spans="3:3">
      <c r="C218" s="17"/>
    </row>
    <row r="219" spans="3:3">
      <c r="C219" s="17"/>
    </row>
    <row r="220" spans="3:3">
      <c r="C220" s="17"/>
    </row>
    <row r="221" spans="3:3">
      <c r="C221" s="17"/>
    </row>
    <row r="222" spans="3:3">
      <c r="C222" s="17"/>
    </row>
    <row r="223" spans="3:3">
      <c r="C223" s="17"/>
    </row>
    <row r="224" spans="3:3">
      <c r="C224" s="17"/>
    </row>
    <row r="225" spans="3:3">
      <c r="C225" s="17"/>
    </row>
    <row r="226" spans="3:3">
      <c r="C226" s="17"/>
    </row>
    <row r="227" spans="3:3">
      <c r="C227" s="17"/>
    </row>
    <row r="228" spans="3:3">
      <c r="C228" s="17"/>
    </row>
    <row r="229" spans="3:3">
      <c r="C229" s="17"/>
    </row>
    <row r="230" spans="3:3">
      <c r="C230" s="17"/>
    </row>
    <row r="231" spans="3:3">
      <c r="C231" s="17"/>
    </row>
    <row r="232" spans="3:3">
      <c r="C232" s="17"/>
    </row>
    <row r="233" spans="3:3">
      <c r="C233" s="17"/>
    </row>
    <row r="234" spans="3:3">
      <c r="C234" s="17"/>
    </row>
    <row r="235" spans="3:3">
      <c r="C235" s="17"/>
    </row>
    <row r="236" spans="3:3">
      <c r="C236" s="17"/>
    </row>
    <row r="237" spans="3:3">
      <c r="C237" s="17"/>
    </row>
    <row r="238" spans="3:3">
      <c r="C238" s="17"/>
    </row>
    <row r="239" spans="3:3">
      <c r="C239" s="17"/>
    </row>
    <row r="240" spans="3:3">
      <c r="C240" s="17"/>
    </row>
    <row r="241" spans="3:3">
      <c r="C241" s="17"/>
    </row>
    <row r="242" spans="3:3">
      <c r="C242" s="17"/>
    </row>
    <row r="243" spans="3:3">
      <c r="C243" s="17"/>
    </row>
    <row r="244" spans="3:3">
      <c r="C244" s="17"/>
    </row>
    <row r="245" spans="3:3">
      <c r="C245" s="17"/>
    </row>
    <row r="246" spans="3:3">
      <c r="C246" s="17"/>
    </row>
    <row r="247" spans="3:3">
      <c r="C247" s="17"/>
    </row>
    <row r="248" spans="3:3">
      <c r="C248" s="17"/>
    </row>
    <row r="249" spans="3:3">
      <c r="C249" s="17"/>
    </row>
    <row r="250" spans="3:3">
      <c r="C250" s="17"/>
    </row>
    <row r="251" spans="3:3">
      <c r="C251" s="17"/>
    </row>
    <row r="252" spans="3:3">
      <c r="C252" s="17"/>
    </row>
    <row r="253" spans="3:3">
      <c r="C253" s="17"/>
    </row>
    <row r="254" spans="3:3">
      <c r="C254" s="17"/>
    </row>
    <row r="255" spans="3:3">
      <c r="C255" s="17"/>
    </row>
    <row r="256" spans="3:3">
      <c r="C256" s="17"/>
    </row>
    <row r="257" spans="3:3">
      <c r="C257" s="17"/>
    </row>
    <row r="258" spans="3:3">
      <c r="C258" s="17"/>
    </row>
    <row r="259" spans="3:3">
      <c r="C259" s="17"/>
    </row>
    <row r="260" spans="3:3">
      <c r="C260" s="17"/>
    </row>
    <row r="261" spans="3:3">
      <c r="C261" s="17"/>
    </row>
    <row r="262" spans="3:3">
      <c r="C262" s="17"/>
    </row>
    <row r="263" spans="3:3">
      <c r="C263" s="17"/>
    </row>
    <row r="264" spans="3:3">
      <c r="C264" s="17"/>
    </row>
    <row r="265" spans="3:3">
      <c r="C265" s="17"/>
    </row>
    <row r="266" spans="3:3">
      <c r="C266" s="17"/>
    </row>
    <row r="267" spans="3:3">
      <c r="C267" s="17"/>
    </row>
    <row r="268" spans="3:3">
      <c r="C268" s="17"/>
    </row>
    <row r="269" spans="3:3">
      <c r="C269" s="17"/>
    </row>
    <row r="270" spans="3:3">
      <c r="C270" s="17"/>
    </row>
    <row r="271" spans="3:3">
      <c r="C271" s="17"/>
    </row>
    <row r="272" spans="3:3">
      <c r="C272" s="17"/>
    </row>
    <row r="273" spans="3:3">
      <c r="C273" s="17"/>
    </row>
    <row r="274" spans="3:3">
      <c r="C274" s="17"/>
    </row>
    <row r="275" spans="3:3">
      <c r="C275" s="17"/>
    </row>
    <row r="276" spans="3:3">
      <c r="C276" s="17"/>
    </row>
    <row r="277" spans="3:3">
      <c r="C277" s="17"/>
    </row>
    <row r="278" spans="3:3">
      <c r="C278" s="17"/>
    </row>
    <row r="279" spans="3:3">
      <c r="C279" s="17"/>
    </row>
    <row r="280" spans="3:3">
      <c r="C280" s="17"/>
    </row>
    <row r="281" spans="3:3">
      <c r="C281" s="17"/>
    </row>
    <row r="282" spans="3:3">
      <c r="C282" s="17"/>
    </row>
    <row r="283" spans="3:3">
      <c r="C283" s="17"/>
    </row>
    <row r="284" spans="3:3">
      <c r="C284" s="17"/>
    </row>
    <row r="285" spans="3:3">
      <c r="C285" s="17"/>
    </row>
    <row r="286" spans="3:3">
      <c r="C286" s="17"/>
    </row>
    <row r="287" spans="3:3">
      <c r="C287" s="17"/>
    </row>
    <row r="288" spans="3:3">
      <c r="C288" s="17"/>
    </row>
    <row r="289" spans="3:3">
      <c r="C289" s="17"/>
    </row>
    <row r="290" spans="3:3">
      <c r="C290" s="17"/>
    </row>
    <row r="291" spans="3:3">
      <c r="C291" s="17"/>
    </row>
    <row r="292" spans="3:3">
      <c r="C292" s="17"/>
    </row>
    <row r="293" spans="3:3">
      <c r="C293" s="17"/>
    </row>
    <row r="294" spans="3:3">
      <c r="C294" s="17"/>
    </row>
    <row r="295" spans="3:3">
      <c r="C295" s="17"/>
    </row>
    <row r="296" spans="3:3">
      <c r="C296" s="17"/>
    </row>
    <row r="297" spans="3:3">
      <c r="C297" s="17"/>
    </row>
    <row r="298" spans="3:3">
      <c r="C298" s="17"/>
    </row>
    <row r="299" spans="3:3">
      <c r="C299" s="17"/>
    </row>
    <row r="300" spans="3:3">
      <c r="C300" s="17"/>
    </row>
    <row r="301" spans="3:3">
      <c r="C301" s="17"/>
    </row>
    <row r="302" spans="3:3">
      <c r="C302" s="17"/>
    </row>
    <row r="303" spans="3:3">
      <c r="C303" s="17"/>
    </row>
    <row r="304" spans="3:3">
      <c r="C304" s="17"/>
    </row>
    <row r="305" spans="3:3">
      <c r="C305" s="17"/>
    </row>
    <row r="306" spans="3:3">
      <c r="C306" s="17"/>
    </row>
    <row r="307" spans="3:3">
      <c r="C307" s="17"/>
    </row>
    <row r="308" spans="3:3">
      <c r="C308" s="17"/>
    </row>
    <row r="309" spans="3:3">
      <c r="C309" s="17"/>
    </row>
    <row r="310" spans="3:3">
      <c r="C310" s="17"/>
    </row>
    <row r="311" spans="3:3">
      <c r="C311" s="17"/>
    </row>
    <row r="312" spans="3:3">
      <c r="C312" s="17"/>
    </row>
    <row r="313" spans="3:3">
      <c r="C313" s="17"/>
    </row>
    <row r="314" spans="3:3">
      <c r="C314" s="17"/>
    </row>
    <row r="315" spans="3:3">
      <c r="C315" s="17"/>
    </row>
    <row r="316" spans="3:3">
      <c r="C316" s="17"/>
    </row>
    <row r="317" spans="3:3">
      <c r="C317" s="17"/>
    </row>
    <row r="318" spans="3:3">
      <c r="C318" s="17"/>
    </row>
    <row r="319" spans="3:3">
      <c r="C319" s="17"/>
    </row>
    <row r="320" spans="3:3">
      <c r="C320" s="17"/>
    </row>
    <row r="321" spans="3:3">
      <c r="C321" s="17"/>
    </row>
    <row r="322" spans="3:3">
      <c r="C322" s="17"/>
    </row>
    <row r="323" spans="3:3">
      <c r="C323" s="17"/>
    </row>
    <row r="324" spans="3:3">
      <c r="C324" s="17"/>
    </row>
    <row r="325" spans="3:3">
      <c r="C325" s="17"/>
    </row>
    <row r="326" spans="3:3">
      <c r="C326" s="17"/>
    </row>
    <row r="327" spans="3:3">
      <c r="C327" s="17"/>
    </row>
    <row r="328" spans="3:3">
      <c r="C328" s="17"/>
    </row>
    <row r="329" spans="3:3">
      <c r="C329" s="17"/>
    </row>
    <row r="330" spans="3:3">
      <c r="C330" s="17"/>
    </row>
    <row r="331" spans="3:3">
      <c r="C331" s="17"/>
    </row>
    <row r="332" spans="3:3">
      <c r="C332" s="17"/>
    </row>
    <row r="333" spans="3:3">
      <c r="C333" s="17"/>
    </row>
    <row r="334" spans="3:3">
      <c r="C334" s="17"/>
    </row>
    <row r="335" spans="3:3">
      <c r="C335" s="17"/>
    </row>
    <row r="336" spans="3:3">
      <c r="C336" s="17"/>
    </row>
    <row r="337" spans="3:3">
      <c r="C337" s="17"/>
    </row>
    <row r="338" spans="3:3">
      <c r="C338" s="17"/>
    </row>
    <row r="339" spans="3:3">
      <c r="C339" s="17"/>
    </row>
    <row r="340" spans="3:3">
      <c r="C340" s="17"/>
    </row>
    <row r="341" spans="3:3">
      <c r="C341" s="17"/>
    </row>
    <row r="342" spans="3:3">
      <c r="C342" s="17"/>
    </row>
    <row r="343" spans="3:3">
      <c r="C343" s="17"/>
    </row>
    <row r="344" spans="3:3">
      <c r="C344" s="17"/>
    </row>
    <row r="345" spans="3:3">
      <c r="C345" s="17"/>
    </row>
    <row r="346" spans="3:3">
      <c r="C346" s="17"/>
    </row>
    <row r="347" spans="3:3">
      <c r="C347" s="17"/>
    </row>
    <row r="348" spans="3:3">
      <c r="C348" s="17"/>
    </row>
    <row r="349" spans="3:3">
      <c r="C349" s="17"/>
    </row>
    <row r="350" spans="3:3">
      <c r="C350" s="17"/>
    </row>
    <row r="351" spans="3:3">
      <c r="C351" s="17"/>
    </row>
    <row r="352" spans="3:3">
      <c r="C352" s="17"/>
    </row>
    <row r="353" spans="3:3">
      <c r="C353" s="17"/>
    </row>
    <row r="354" spans="3:3">
      <c r="C354" s="17"/>
    </row>
    <row r="355" spans="3:3">
      <c r="C355" s="17"/>
    </row>
    <row r="356" spans="3:3">
      <c r="C356" s="17"/>
    </row>
    <row r="357" spans="3:3">
      <c r="C357" s="17"/>
    </row>
    <row r="358" spans="3:3">
      <c r="C358" s="17"/>
    </row>
    <row r="359" spans="3:3">
      <c r="C359" s="17"/>
    </row>
    <row r="360" spans="3:3">
      <c r="C360" s="17"/>
    </row>
    <row r="361" spans="3:3">
      <c r="C361" s="17"/>
    </row>
    <row r="362" spans="3:3">
      <c r="C362" s="17"/>
    </row>
    <row r="363" spans="3:3">
      <c r="C363" s="17"/>
    </row>
    <row r="364" spans="3:3">
      <c r="C364" s="17"/>
    </row>
    <row r="365" spans="3:3">
      <c r="C365" s="17"/>
    </row>
    <row r="366" spans="3:3">
      <c r="C366" s="17"/>
    </row>
    <row r="367" spans="3:3">
      <c r="C367" s="17"/>
    </row>
    <row r="368" spans="3:3">
      <c r="C368" s="17"/>
    </row>
    <row r="369" spans="3:3">
      <c r="C369" s="17"/>
    </row>
    <row r="370" spans="3:3">
      <c r="C370" s="17"/>
    </row>
    <row r="371" spans="3:3">
      <c r="C371" s="17"/>
    </row>
    <row r="372" spans="3:3">
      <c r="C372" s="17"/>
    </row>
    <row r="373" spans="3:3">
      <c r="C373" s="17"/>
    </row>
    <row r="374" spans="3:3">
      <c r="C374" s="17"/>
    </row>
    <row r="375" spans="3:3">
      <c r="C375" s="17"/>
    </row>
    <row r="376" spans="3:3">
      <c r="C376" s="17"/>
    </row>
    <row r="377" spans="3:3">
      <c r="C377" s="17"/>
    </row>
    <row r="378" spans="3:3">
      <c r="C378" s="17"/>
    </row>
    <row r="379" spans="3:3">
      <c r="C379" s="17"/>
    </row>
    <row r="380" spans="3:3">
      <c r="C380" s="17"/>
    </row>
    <row r="381" spans="3:3">
      <c r="C381" s="17"/>
    </row>
    <row r="382" spans="3:3">
      <c r="C382" s="17"/>
    </row>
    <row r="383" spans="3:3">
      <c r="C383" s="17"/>
    </row>
    <row r="384" spans="3:3">
      <c r="C384" s="17"/>
    </row>
    <row r="385" spans="3:3">
      <c r="C385" s="17"/>
    </row>
    <row r="386" spans="3:3">
      <c r="C386" s="17"/>
    </row>
    <row r="387" spans="3:3">
      <c r="C387" s="17"/>
    </row>
    <row r="388" spans="3:3">
      <c r="C388" s="17"/>
    </row>
    <row r="389" spans="3:3">
      <c r="C389" s="17"/>
    </row>
    <row r="390" spans="3:3">
      <c r="C390" s="17"/>
    </row>
    <row r="391" spans="3:3">
      <c r="C391" s="17"/>
    </row>
    <row r="392" spans="3:3">
      <c r="C392" s="17"/>
    </row>
    <row r="393" spans="3:3">
      <c r="C393" s="17"/>
    </row>
    <row r="394" spans="3:3">
      <c r="C394" s="17"/>
    </row>
    <row r="395" spans="3:3">
      <c r="C395" s="17"/>
    </row>
    <row r="396" spans="3:3">
      <c r="C396" s="17"/>
    </row>
    <row r="397" spans="3:3">
      <c r="C397" s="17"/>
    </row>
    <row r="398" spans="3:3">
      <c r="C398" s="17"/>
    </row>
    <row r="399" spans="3:3">
      <c r="C399" s="17"/>
    </row>
    <row r="400" spans="3:3">
      <c r="C400" s="17"/>
    </row>
    <row r="401" spans="3:3">
      <c r="C401" s="17"/>
    </row>
    <row r="402" spans="3:3">
      <c r="C402" s="17"/>
    </row>
    <row r="403" spans="3:3">
      <c r="C403" s="17"/>
    </row>
    <row r="404" spans="3:3">
      <c r="C404" s="17"/>
    </row>
    <row r="405" spans="3:3">
      <c r="C405" s="17"/>
    </row>
    <row r="406" spans="3:3">
      <c r="C406" s="17"/>
    </row>
    <row r="407" spans="3:3">
      <c r="C407" s="17"/>
    </row>
    <row r="408" spans="3:3">
      <c r="C408" s="17"/>
    </row>
    <row r="409" spans="3:3">
      <c r="C409" s="17"/>
    </row>
    <row r="410" spans="3:3">
      <c r="C410" s="17"/>
    </row>
    <row r="411" spans="3:3">
      <c r="C411" s="17"/>
    </row>
    <row r="412" spans="3:3">
      <c r="C412" s="17"/>
    </row>
    <row r="413" spans="3:3">
      <c r="C413" s="17"/>
    </row>
    <row r="414" spans="3:3">
      <c r="C414" s="17"/>
    </row>
    <row r="415" spans="3:3">
      <c r="C415" s="17"/>
    </row>
    <row r="416" spans="3:3">
      <c r="C416" s="17"/>
    </row>
    <row r="417" spans="3:3">
      <c r="C417" s="17"/>
    </row>
    <row r="418" spans="3:3">
      <c r="C418" s="17"/>
    </row>
    <row r="419" spans="3:3">
      <c r="C419" s="17"/>
    </row>
    <row r="420" spans="3:3">
      <c r="C420" s="17"/>
    </row>
    <row r="421" spans="3:3">
      <c r="C421" s="17"/>
    </row>
    <row r="422" spans="3:3">
      <c r="C422" s="17"/>
    </row>
    <row r="423" spans="3:3">
      <c r="C423" s="17"/>
    </row>
    <row r="424" spans="3:3">
      <c r="C424" s="17"/>
    </row>
    <row r="425" spans="3:3">
      <c r="C425" s="17"/>
    </row>
    <row r="426" spans="3:3">
      <c r="C426" s="17"/>
    </row>
    <row r="427" spans="3:3">
      <c r="C427" s="17"/>
    </row>
    <row r="428" spans="3:3">
      <c r="C428" s="17"/>
    </row>
    <row r="429" spans="3:3">
      <c r="C429" s="17"/>
    </row>
    <row r="430" spans="3:3">
      <c r="C430" s="17"/>
    </row>
    <row r="431" spans="3:3">
      <c r="C431" s="17"/>
    </row>
    <row r="432" spans="3:3">
      <c r="C432" s="17"/>
    </row>
    <row r="433" spans="3:3">
      <c r="C433" s="17"/>
    </row>
    <row r="434" spans="3:3">
      <c r="C434" s="17"/>
    </row>
    <row r="435" spans="3:3">
      <c r="C435" s="17"/>
    </row>
    <row r="436" spans="3:3">
      <c r="C436" s="17"/>
    </row>
    <row r="437" spans="3:3">
      <c r="C437" s="17"/>
    </row>
    <row r="438" spans="3:3">
      <c r="C438" s="17"/>
    </row>
    <row r="439" spans="3:3">
      <c r="C439" s="17"/>
    </row>
    <row r="440" spans="3:3">
      <c r="C440" s="17"/>
    </row>
    <row r="441" spans="3:3">
      <c r="C441" s="17"/>
    </row>
    <row r="442" spans="3:3">
      <c r="C442" s="17"/>
    </row>
    <row r="443" spans="3:3">
      <c r="C443" s="17"/>
    </row>
    <row r="444" spans="3:3">
      <c r="C444" s="17"/>
    </row>
    <row r="445" spans="3:3">
      <c r="C445" s="17"/>
    </row>
    <row r="446" spans="3:3">
      <c r="C446" s="17"/>
    </row>
    <row r="447" spans="3:3">
      <c r="C447" s="17"/>
    </row>
    <row r="448" spans="3:3">
      <c r="C448" s="17"/>
    </row>
    <row r="449" spans="3:3">
      <c r="C449" s="17"/>
    </row>
    <row r="450" spans="3:3">
      <c r="C450" s="17"/>
    </row>
    <row r="451" spans="3:3">
      <c r="C451" s="17"/>
    </row>
    <row r="452" spans="3:3">
      <c r="C452" s="17"/>
    </row>
    <row r="453" spans="3:3">
      <c r="C453" s="17"/>
    </row>
    <row r="454" spans="3:3">
      <c r="C454" s="17"/>
    </row>
    <row r="455" spans="3:3">
      <c r="C455" s="17"/>
    </row>
    <row r="456" spans="3:3">
      <c r="C456" s="17"/>
    </row>
    <row r="457" spans="3:3">
      <c r="C457" s="17"/>
    </row>
    <row r="458" spans="3:3">
      <c r="C458" s="17"/>
    </row>
    <row r="459" spans="3:3">
      <c r="C459" s="17"/>
    </row>
    <row r="460" spans="3:3">
      <c r="C460" s="17"/>
    </row>
    <row r="461" spans="3:3">
      <c r="C461" s="17"/>
    </row>
    <row r="462" spans="3:3">
      <c r="C462" s="17"/>
    </row>
    <row r="463" spans="3:3">
      <c r="C463" s="17"/>
    </row>
    <row r="464" spans="3:3">
      <c r="C464" s="17"/>
    </row>
    <row r="465" spans="3:3">
      <c r="C465" s="17"/>
    </row>
    <row r="466" spans="3:3">
      <c r="C466" s="17"/>
    </row>
    <row r="467" spans="3:3">
      <c r="C467" s="17"/>
    </row>
    <row r="468" spans="3:3">
      <c r="C468" s="17"/>
    </row>
    <row r="469" spans="3:3">
      <c r="C469" s="17"/>
    </row>
    <row r="470" spans="3:3">
      <c r="C470" s="17"/>
    </row>
    <row r="471" spans="3:3">
      <c r="C471" s="17"/>
    </row>
    <row r="472" spans="3:3">
      <c r="C472" s="17"/>
    </row>
    <row r="473" spans="3:3">
      <c r="C473" s="17"/>
    </row>
    <row r="474" spans="3:3">
      <c r="C474" s="17"/>
    </row>
    <row r="475" spans="3:3">
      <c r="C475" s="17"/>
    </row>
    <row r="476" spans="3:3">
      <c r="C476" s="17"/>
    </row>
    <row r="477" spans="3:3">
      <c r="C477" s="17"/>
    </row>
    <row r="478" spans="3:3">
      <c r="C478" s="17"/>
    </row>
    <row r="479" spans="3:3">
      <c r="C479" s="17"/>
    </row>
    <row r="480" spans="3:3">
      <c r="C480" s="17"/>
    </row>
    <row r="481" spans="3:3">
      <c r="C481" s="17"/>
    </row>
    <row r="482" spans="3:3">
      <c r="C482" s="17"/>
    </row>
    <row r="483" spans="3:3">
      <c r="C483" s="17"/>
    </row>
    <row r="484" spans="3:3">
      <c r="C484" s="17"/>
    </row>
    <row r="485" spans="3:3">
      <c r="C485" s="17"/>
    </row>
    <row r="486" spans="3:3">
      <c r="C486" s="17"/>
    </row>
    <row r="487" spans="3:3">
      <c r="C487" s="17"/>
    </row>
    <row r="488" spans="3:3">
      <c r="C488" s="17"/>
    </row>
    <row r="489" spans="3:3">
      <c r="C489" s="17"/>
    </row>
    <row r="490" spans="3:3">
      <c r="C490" s="17"/>
    </row>
    <row r="491" spans="3:3">
      <c r="C491" s="17"/>
    </row>
    <row r="492" spans="3:3">
      <c r="C492" s="17"/>
    </row>
    <row r="493" spans="3:3">
      <c r="C493" s="17"/>
    </row>
    <row r="494" spans="3:3">
      <c r="C494" s="17"/>
    </row>
    <row r="495" spans="3:3">
      <c r="C495" s="17"/>
    </row>
    <row r="496" spans="3:3">
      <c r="C496" s="17"/>
    </row>
    <row r="497" spans="3:3">
      <c r="C497" s="17"/>
    </row>
    <row r="498" spans="3:3">
      <c r="C498" s="17"/>
    </row>
    <row r="499" spans="3:3">
      <c r="C499" s="17"/>
    </row>
    <row r="500" spans="3:3">
      <c r="C500" s="17"/>
    </row>
    <row r="501" spans="3:3">
      <c r="C501" s="17"/>
    </row>
    <row r="502" spans="3:3">
      <c r="C502" s="17"/>
    </row>
    <row r="503" spans="3:3">
      <c r="C503" s="17"/>
    </row>
    <row r="504" spans="3:3">
      <c r="C504" s="17"/>
    </row>
    <row r="505" spans="3:3">
      <c r="C505" s="17"/>
    </row>
    <row r="506" spans="3:3">
      <c r="C506" s="17"/>
    </row>
    <row r="507" spans="3:3">
      <c r="C507" s="17"/>
    </row>
    <row r="508" spans="3:3">
      <c r="C508" s="17"/>
    </row>
    <row r="509" spans="3:3">
      <c r="C509" s="17"/>
    </row>
    <row r="510" spans="3:3">
      <c r="C510" s="17"/>
    </row>
    <row r="511" spans="3:3">
      <c r="C511" s="17"/>
    </row>
    <row r="512" spans="3:3">
      <c r="C512" s="17"/>
    </row>
    <row r="513" spans="3:3">
      <c r="C513" s="17"/>
    </row>
    <row r="514" spans="3:3">
      <c r="C514" s="17"/>
    </row>
    <row r="515" spans="3:3">
      <c r="C515" s="17"/>
    </row>
    <row r="516" spans="3:3">
      <c r="C516" s="17"/>
    </row>
    <row r="517" spans="3:3">
      <c r="C517" s="17"/>
    </row>
    <row r="518" spans="3:3">
      <c r="C518" s="17"/>
    </row>
    <row r="519" spans="3:3">
      <c r="C519" s="17"/>
    </row>
    <row r="520" spans="3:3">
      <c r="C520" s="17"/>
    </row>
    <row r="521" spans="3:3">
      <c r="C521" s="17"/>
    </row>
    <row r="522" spans="3:3">
      <c r="C522" s="17"/>
    </row>
    <row r="523" spans="3:3">
      <c r="C523" s="17"/>
    </row>
    <row r="524" spans="3:3">
      <c r="C524" s="17"/>
    </row>
    <row r="525" spans="3:3">
      <c r="C525" s="17"/>
    </row>
    <row r="526" spans="3:3">
      <c r="C526" s="17"/>
    </row>
    <row r="527" spans="3:3">
      <c r="C527" s="17"/>
    </row>
    <row r="528" spans="3:3">
      <c r="C528" s="17"/>
    </row>
    <row r="529" spans="3:3">
      <c r="C529" s="17"/>
    </row>
    <row r="530" spans="3:3">
      <c r="C530" s="17"/>
    </row>
    <row r="531" spans="3:3">
      <c r="C531" s="17"/>
    </row>
    <row r="532" spans="3:3">
      <c r="C532" s="17"/>
    </row>
    <row r="533" spans="3:3">
      <c r="C533" s="17"/>
    </row>
    <row r="534" spans="3:3">
      <c r="C534" s="17"/>
    </row>
    <row r="535" spans="3:3">
      <c r="C535" s="17"/>
    </row>
    <row r="536" spans="3:3">
      <c r="C536" s="17"/>
    </row>
    <row r="537" spans="3:3">
      <c r="C537" s="17"/>
    </row>
    <row r="538" spans="3:3">
      <c r="C538" s="17"/>
    </row>
    <row r="539" spans="3:3">
      <c r="C539" s="17"/>
    </row>
    <row r="540" spans="3:3">
      <c r="C540" s="17"/>
    </row>
    <row r="541" spans="3:3">
      <c r="C541" s="17"/>
    </row>
    <row r="542" spans="3:3">
      <c r="C542" s="17"/>
    </row>
    <row r="543" spans="3:3">
      <c r="C543" s="17"/>
    </row>
    <row r="544" spans="3:3">
      <c r="C544" s="17"/>
    </row>
    <row r="545" spans="3:3">
      <c r="C545" s="17"/>
    </row>
    <row r="546" spans="3:3">
      <c r="C546" s="17"/>
    </row>
    <row r="547" spans="3:3">
      <c r="C547" s="17"/>
    </row>
    <row r="548" spans="3:3">
      <c r="C548" s="17"/>
    </row>
    <row r="549" spans="3:3">
      <c r="C549" s="17"/>
    </row>
    <row r="550" spans="3:3">
      <c r="C550" s="17"/>
    </row>
    <row r="551" spans="3:3">
      <c r="C551" s="17"/>
    </row>
    <row r="552" spans="3:3">
      <c r="C552" s="17"/>
    </row>
    <row r="553" spans="3:3">
      <c r="C553" s="17"/>
    </row>
    <row r="554" spans="3:3">
      <c r="C554" s="17"/>
    </row>
    <row r="555" spans="3:3">
      <c r="C555" s="17"/>
    </row>
    <row r="556" spans="3:3">
      <c r="C556" s="17"/>
    </row>
    <row r="557" spans="3:3">
      <c r="C557" s="17"/>
    </row>
    <row r="558" spans="3:3">
      <c r="C558" s="17"/>
    </row>
    <row r="559" spans="3:3">
      <c r="C559" s="17"/>
    </row>
    <row r="560" spans="3:3">
      <c r="C560" s="17"/>
    </row>
    <row r="561" spans="3:3">
      <c r="C561" s="17"/>
    </row>
    <row r="562" spans="3:3">
      <c r="C562" s="17"/>
    </row>
    <row r="563" spans="3:3">
      <c r="C563" s="17"/>
    </row>
    <row r="564" spans="3:3">
      <c r="C564" s="17"/>
    </row>
    <row r="565" spans="3:3">
      <c r="C565" s="17"/>
    </row>
    <row r="566" spans="3:3">
      <c r="C566" s="17"/>
    </row>
    <row r="567" spans="3:3">
      <c r="C567" s="17"/>
    </row>
    <row r="568" spans="3:3">
      <c r="C568" s="17"/>
    </row>
    <row r="569" spans="3:3">
      <c r="C569" s="17"/>
    </row>
    <row r="570" spans="3:3">
      <c r="C570" s="17"/>
    </row>
    <row r="571" spans="3:3">
      <c r="C571" s="17"/>
    </row>
    <row r="572" spans="3:3">
      <c r="C572" s="17"/>
    </row>
    <row r="573" spans="3:3">
      <c r="C573" s="17"/>
    </row>
    <row r="574" spans="3:3">
      <c r="C574" s="17"/>
    </row>
    <row r="575" spans="3:3">
      <c r="C575" s="17"/>
    </row>
    <row r="576" spans="3:3">
      <c r="C576" s="17"/>
    </row>
    <row r="577" spans="3:3">
      <c r="C577" s="17"/>
    </row>
    <row r="578" spans="3:3">
      <c r="C578" s="17"/>
    </row>
    <row r="579" spans="3:3">
      <c r="C579" s="17"/>
    </row>
    <row r="580" spans="3:3">
      <c r="C580" s="17"/>
    </row>
    <row r="581" spans="3:3">
      <c r="C581" s="17"/>
    </row>
    <row r="582" spans="3:3">
      <c r="C582" s="17"/>
    </row>
    <row r="583" spans="3:3">
      <c r="C583" s="17"/>
    </row>
    <row r="584" spans="3:3">
      <c r="C584" s="17"/>
    </row>
    <row r="585" spans="3:3">
      <c r="C585" s="17"/>
    </row>
    <row r="586" spans="3:3">
      <c r="C586" s="17"/>
    </row>
    <row r="587" spans="3:3">
      <c r="C587" s="17"/>
    </row>
    <row r="588" spans="3:3">
      <c r="C588" s="17"/>
    </row>
    <row r="589" spans="3:3">
      <c r="C589" s="17"/>
    </row>
    <row r="590" spans="3:3">
      <c r="C590" s="17"/>
    </row>
    <row r="591" spans="3:3">
      <c r="C591" s="17"/>
    </row>
    <row r="592" spans="3:3">
      <c r="C592" s="17"/>
    </row>
    <row r="593" spans="3:3">
      <c r="C593" s="17"/>
    </row>
    <row r="594" spans="3:3">
      <c r="C594" s="17"/>
    </row>
    <row r="595" spans="3:3">
      <c r="C595" s="17"/>
    </row>
    <row r="596" spans="3:3">
      <c r="C596" s="17"/>
    </row>
    <row r="597" spans="3:3">
      <c r="C597" s="17"/>
    </row>
    <row r="598" spans="3:3">
      <c r="C598" s="17"/>
    </row>
    <row r="599" spans="3:3">
      <c r="C599" s="17"/>
    </row>
    <row r="600" spans="3:3">
      <c r="C600" s="17"/>
    </row>
    <row r="601" spans="3:3">
      <c r="C601" s="17"/>
    </row>
    <row r="602" spans="3:3">
      <c r="C602" s="17"/>
    </row>
    <row r="603" spans="3:3">
      <c r="C603" s="17"/>
    </row>
    <row r="604" spans="3:3">
      <c r="C604" s="17"/>
    </row>
    <row r="605" spans="3:3">
      <c r="C605" s="17"/>
    </row>
    <row r="606" spans="3:3">
      <c r="C606" s="17"/>
    </row>
    <row r="607" spans="3:3">
      <c r="C607" s="17"/>
    </row>
    <row r="608" spans="3:3">
      <c r="C608" s="17"/>
    </row>
    <row r="609" spans="3:3">
      <c r="C609" s="17"/>
    </row>
    <row r="610" spans="3:3">
      <c r="C610" s="17"/>
    </row>
    <row r="611" spans="3:3">
      <c r="C611" s="17"/>
    </row>
    <row r="612" spans="3:3">
      <c r="C612" s="17"/>
    </row>
    <row r="613" spans="3:3">
      <c r="C613" s="17"/>
    </row>
    <row r="614" spans="3:3">
      <c r="C614" s="17"/>
    </row>
    <row r="615" spans="3:3">
      <c r="C615" s="17"/>
    </row>
    <row r="616" spans="3:3">
      <c r="C616" s="17"/>
    </row>
    <row r="617" spans="3:3">
      <c r="C617" s="17"/>
    </row>
    <row r="618" spans="3:3">
      <c r="C618" s="17"/>
    </row>
    <row r="619" spans="3:3">
      <c r="C619" s="17"/>
    </row>
    <row r="620" spans="3:3">
      <c r="C620" s="17"/>
    </row>
    <row r="621" spans="3:3">
      <c r="C621" s="17"/>
    </row>
    <row r="622" spans="3:3">
      <c r="C622" s="17"/>
    </row>
    <row r="623" spans="3:3">
      <c r="C623" s="17"/>
    </row>
    <row r="624" spans="3:3">
      <c r="C624" s="17"/>
    </row>
    <row r="625" spans="3:3">
      <c r="C625" s="17"/>
    </row>
    <row r="626" spans="3:3">
      <c r="C626" s="17"/>
    </row>
    <row r="627" spans="3:3">
      <c r="C627" s="17"/>
    </row>
    <row r="628" spans="3:3">
      <c r="C628" s="17"/>
    </row>
    <row r="629" spans="3:3">
      <c r="C629" s="17"/>
    </row>
    <row r="630" spans="3:3">
      <c r="C630" s="17"/>
    </row>
    <row r="631" spans="3:3">
      <c r="C631" s="17"/>
    </row>
    <row r="632" spans="3:3">
      <c r="C632" s="17"/>
    </row>
    <row r="633" spans="3:3">
      <c r="C633" s="17"/>
    </row>
    <row r="634" spans="3:3">
      <c r="C634" s="17"/>
    </row>
    <row r="635" spans="3:3">
      <c r="C635" s="17"/>
    </row>
    <row r="636" spans="3:3">
      <c r="C636" s="17"/>
    </row>
    <row r="637" spans="3:3">
      <c r="C637" s="17"/>
    </row>
    <row r="638" spans="3:3">
      <c r="C638" s="17"/>
    </row>
    <row r="639" spans="3:3">
      <c r="C639" s="17"/>
    </row>
    <row r="640" spans="3:3">
      <c r="C640" s="17"/>
    </row>
    <row r="641" spans="3:3">
      <c r="C641" s="17"/>
    </row>
    <row r="642" spans="3:3">
      <c r="C642" s="17"/>
    </row>
    <row r="643" spans="3:3">
      <c r="C643" s="17"/>
    </row>
    <row r="644" spans="3:3">
      <c r="C644" s="17"/>
    </row>
    <row r="645" spans="3:3">
      <c r="C645" s="17"/>
    </row>
    <row r="646" spans="3:3">
      <c r="C646" s="17"/>
    </row>
    <row r="647" spans="3:3">
      <c r="C647" s="17"/>
    </row>
    <row r="648" spans="3:3">
      <c r="C648" s="17"/>
    </row>
    <row r="649" spans="3:3">
      <c r="C649" s="17"/>
    </row>
    <row r="650" spans="3:3">
      <c r="C650" s="17"/>
    </row>
    <row r="651" spans="3:3">
      <c r="C651" s="17"/>
    </row>
    <row r="652" spans="3:3">
      <c r="C652" s="17"/>
    </row>
    <row r="653" spans="3:3">
      <c r="C653" s="17"/>
    </row>
    <row r="654" spans="3:3">
      <c r="C654" s="17"/>
    </row>
    <row r="655" spans="3:3">
      <c r="C655" s="17"/>
    </row>
    <row r="656" spans="3:3">
      <c r="C656" s="17"/>
    </row>
    <row r="657" spans="3:3">
      <c r="C657" s="17"/>
    </row>
    <row r="658" spans="3:3">
      <c r="C658" s="17"/>
    </row>
    <row r="659" spans="3:3">
      <c r="C659" s="17"/>
    </row>
    <row r="660" spans="3:3">
      <c r="C660" s="17"/>
    </row>
    <row r="661" spans="3:3">
      <c r="C661" s="17"/>
    </row>
    <row r="662" spans="3:3">
      <c r="C662" s="17"/>
    </row>
    <row r="663" spans="3:3">
      <c r="C663" s="17"/>
    </row>
    <row r="664" spans="3:3">
      <c r="C664" s="17"/>
    </row>
    <row r="665" spans="3:3">
      <c r="C665" s="17"/>
    </row>
    <row r="666" spans="3:3">
      <c r="C666" s="17"/>
    </row>
    <row r="667" spans="3:3">
      <c r="C667" s="17"/>
    </row>
    <row r="668" spans="3:3">
      <c r="C668" s="17"/>
    </row>
    <row r="669" spans="3:3">
      <c r="C669" s="17"/>
    </row>
    <row r="670" spans="3:3">
      <c r="C670" s="17"/>
    </row>
    <row r="671" spans="3:3">
      <c r="C671" s="17"/>
    </row>
    <row r="672" spans="3:3">
      <c r="C672" s="17"/>
    </row>
    <row r="673" spans="3:3">
      <c r="C673" s="17"/>
    </row>
    <row r="674" spans="3:3">
      <c r="C674" s="17"/>
    </row>
    <row r="675" spans="3:3">
      <c r="C675" s="17"/>
    </row>
    <row r="676" spans="3:3">
      <c r="C676" s="17"/>
    </row>
    <row r="677" spans="3:3">
      <c r="C677" s="17"/>
    </row>
    <row r="678" spans="3:3">
      <c r="C678" s="17"/>
    </row>
    <row r="679" spans="3:3">
      <c r="C679" s="17"/>
    </row>
    <row r="680" spans="3:3">
      <c r="C680" s="17"/>
    </row>
    <row r="681" spans="3:3">
      <c r="C681" s="17"/>
    </row>
    <row r="682" spans="3:3">
      <c r="C682" s="17"/>
    </row>
    <row r="683" spans="3:3">
      <c r="C683" s="17"/>
    </row>
    <row r="684" spans="3:3">
      <c r="C684" s="17"/>
    </row>
    <row r="685" spans="3:3">
      <c r="C685" s="17"/>
    </row>
    <row r="686" spans="3:3">
      <c r="C686" s="17"/>
    </row>
    <row r="687" spans="3:3">
      <c r="C687" s="17"/>
    </row>
    <row r="688" spans="3:3">
      <c r="C688" s="17"/>
    </row>
    <row r="689" spans="3:3">
      <c r="C689" s="17"/>
    </row>
    <row r="690" spans="3:3">
      <c r="C690" s="17"/>
    </row>
    <row r="691" spans="3:3">
      <c r="C691" s="17"/>
    </row>
    <row r="692" spans="3:3">
      <c r="C692" s="17"/>
    </row>
    <row r="693" spans="3:3">
      <c r="C693" s="17"/>
    </row>
    <row r="694" spans="3:3">
      <c r="C694" s="17"/>
    </row>
    <row r="695" spans="3:3">
      <c r="C695" s="17"/>
    </row>
    <row r="696" spans="3:3">
      <c r="C696" s="17"/>
    </row>
    <row r="697" spans="3:3">
      <c r="C697" s="17"/>
    </row>
    <row r="698" spans="3:3">
      <c r="C698" s="17"/>
    </row>
    <row r="699" spans="3:3">
      <c r="C699" s="17"/>
    </row>
    <row r="700" spans="3:3">
      <c r="C700" s="17"/>
    </row>
    <row r="701" spans="3:3">
      <c r="C701" s="17"/>
    </row>
    <row r="702" spans="3:3">
      <c r="C702" s="17"/>
    </row>
    <row r="703" spans="3:3">
      <c r="C703" s="17"/>
    </row>
    <row r="704" spans="3:3">
      <c r="C704" s="17"/>
    </row>
    <row r="705" spans="3:3">
      <c r="C705" s="17"/>
    </row>
    <row r="706" spans="3:3">
      <c r="C706" s="17"/>
    </row>
    <row r="707" spans="3:3">
      <c r="C707" s="17"/>
    </row>
    <row r="708" spans="3:3">
      <c r="C708" s="17"/>
    </row>
    <row r="709" spans="3:3">
      <c r="C709" s="17"/>
    </row>
    <row r="710" spans="3:3">
      <c r="C710" s="17"/>
    </row>
    <row r="711" spans="3:3">
      <c r="C711" s="17"/>
    </row>
    <row r="712" spans="3:3">
      <c r="C712" s="17"/>
    </row>
    <row r="713" spans="3:3">
      <c r="C713" s="17"/>
    </row>
    <row r="714" spans="3:3">
      <c r="C714" s="17"/>
    </row>
    <row r="715" spans="3:3">
      <c r="C715" s="17"/>
    </row>
    <row r="716" spans="3:3">
      <c r="C716" s="17"/>
    </row>
    <row r="717" spans="3:3">
      <c r="C717" s="17"/>
    </row>
    <row r="718" spans="3:3">
      <c r="C718" s="17"/>
    </row>
    <row r="719" spans="3:3">
      <c r="C719" s="17"/>
    </row>
    <row r="720" spans="3:3">
      <c r="C720" s="17"/>
    </row>
    <row r="721" spans="3:3">
      <c r="C721" s="17"/>
    </row>
    <row r="722" spans="3:3">
      <c r="C722" s="17"/>
    </row>
    <row r="723" spans="3:3">
      <c r="C723" s="17"/>
    </row>
    <row r="724" spans="3:3">
      <c r="C724" s="17"/>
    </row>
    <row r="725" spans="3:3">
      <c r="C725" s="17"/>
    </row>
    <row r="726" spans="3:3">
      <c r="C726" s="17"/>
    </row>
    <row r="727" spans="3:3">
      <c r="C727" s="17"/>
    </row>
    <row r="728" spans="3:3">
      <c r="C728" s="17"/>
    </row>
    <row r="729" spans="3:3">
      <c r="C729" s="17"/>
    </row>
    <row r="730" spans="3:3">
      <c r="C730" s="17"/>
    </row>
    <row r="731" spans="3:3">
      <c r="C731" s="17"/>
    </row>
    <row r="732" spans="3:3">
      <c r="C732" s="17"/>
    </row>
    <row r="733" spans="3:3">
      <c r="C733" s="17"/>
    </row>
    <row r="734" spans="3:3">
      <c r="C734" s="17"/>
    </row>
    <row r="735" spans="3:3">
      <c r="C735" s="17"/>
    </row>
    <row r="736" spans="3:3">
      <c r="C736" s="17"/>
    </row>
    <row r="737" spans="3:3">
      <c r="C737" s="17"/>
    </row>
    <row r="738" spans="3:3">
      <c r="C738" s="17"/>
    </row>
    <row r="739" spans="3:3">
      <c r="C739" s="17"/>
    </row>
    <row r="740" spans="3:3">
      <c r="C740" s="17"/>
    </row>
    <row r="741" spans="3:3">
      <c r="C741" s="17"/>
    </row>
    <row r="742" spans="3:3">
      <c r="C742" s="17"/>
    </row>
    <row r="743" spans="3:3">
      <c r="C743" s="17"/>
    </row>
    <row r="744" spans="3:3">
      <c r="C744" s="17"/>
    </row>
    <row r="745" spans="3:3">
      <c r="C745" s="17"/>
    </row>
    <row r="746" spans="3:3">
      <c r="C746" s="17"/>
    </row>
    <row r="747" spans="3:3">
      <c r="C747" s="17"/>
    </row>
    <row r="748" spans="3:3">
      <c r="C748" s="17"/>
    </row>
    <row r="749" spans="3:3">
      <c r="C749" s="17"/>
    </row>
    <row r="750" spans="3:3">
      <c r="C750" s="17"/>
    </row>
    <row r="751" spans="3:3">
      <c r="C751" s="17"/>
    </row>
    <row r="752" spans="3:3">
      <c r="C752" s="17"/>
    </row>
    <row r="753" spans="3:3">
      <c r="C753" s="17"/>
    </row>
    <row r="754" spans="3:3">
      <c r="C754" s="17"/>
    </row>
    <row r="755" spans="3:3">
      <c r="C755" s="17"/>
    </row>
    <row r="756" spans="3:3">
      <c r="C756" s="17"/>
    </row>
    <row r="757" spans="3:3">
      <c r="C757" s="17"/>
    </row>
    <row r="758" spans="3:3">
      <c r="C758" s="17"/>
    </row>
    <row r="759" spans="3:3">
      <c r="C759" s="17"/>
    </row>
    <row r="760" spans="3:3">
      <c r="C760" s="17"/>
    </row>
    <row r="761" spans="3:3">
      <c r="C761" s="17"/>
    </row>
    <row r="762" spans="3:3">
      <c r="C762" s="17"/>
    </row>
    <row r="763" spans="3:3">
      <c r="C763" s="17"/>
    </row>
    <row r="764" spans="3:3">
      <c r="C764" s="17"/>
    </row>
    <row r="765" spans="3:3">
      <c r="C765" s="17"/>
    </row>
    <row r="766" spans="3:3">
      <c r="C766" s="17"/>
    </row>
    <row r="767" spans="3:3">
      <c r="C767" s="17"/>
    </row>
    <row r="768" spans="3:3">
      <c r="C768" s="17"/>
    </row>
    <row r="769" spans="3:3">
      <c r="C769" s="17"/>
    </row>
    <row r="770" spans="3:3">
      <c r="C770" s="17"/>
    </row>
    <row r="771" spans="3:3">
      <c r="C771" s="17"/>
    </row>
    <row r="772" spans="3:3">
      <c r="C772" s="17"/>
    </row>
    <row r="773" spans="3:3">
      <c r="C773" s="17"/>
    </row>
    <row r="774" spans="3:3">
      <c r="C774" s="17"/>
    </row>
    <row r="775" spans="3:3">
      <c r="C775" s="17"/>
    </row>
    <row r="776" spans="3:3">
      <c r="C776" s="17"/>
    </row>
    <row r="777" spans="3:3">
      <c r="C777" s="17"/>
    </row>
    <row r="778" spans="3:3">
      <c r="C778" s="17"/>
    </row>
    <row r="779" spans="3:3">
      <c r="C779" s="17"/>
    </row>
    <row r="780" spans="3:3">
      <c r="C780" s="17"/>
    </row>
    <row r="781" spans="3:3">
      <c r="C781" s="17"/>
    </row>
    <row r="782" spans="3:3">
      <c r="C782" s="17"/>
    </row>
    <row r="783" spans="3:3">
      <c r="C783" s="17"/>
    </row>
    <row r="784" spans="3:3">
      <c r="C784" s="17"/>
    </row>
    <row r="785" spans="3:3">
      <c r="C785" s="17"/>
    </row>
    <row r="786" spans="3:3">
      <c r="C786" s="17"/>
    </row>
    <row r="787" spans="3:3">
      <c r="C787" s="17"/>
    </row>
    <row r="788" spans="3:3">
      <c r="C788" s="17"/>
    </row>
    <row r="789" spans="3:3">
      <c r="C789" s="17"/>
    </row>
    <row r="790" spans="3:3">
      <c r="C790" s="17"/>
    </row>
    <row r="791" spans="3:3">
      <c r="C791" s="17"/>
    </row>
    <row r="792" spans="3:3">
      <c r="C792" s="17"/>
    </row>
    <row r="793" spans="3:3">
      <c r="C793" s="17"/>
    </row>
    <row r="794" spans="3:3">
      <c r="C794" s="17"/>
    </row>
    <row r="795" spans="3:3">
      <c r="C795" s="17"/>
    </row>
    <row r="796" spans="3:3">
      <c r="C796" s="17"/>
    </row>
    <row r="797" spans="3:3">
      <c r="C797" s="17"/>
    </row>
    <row r="798" spans="3:3">
      <c r="C798" s="17"/>
    </row>
    <row r="799" spans="3:3">
      <c r="C799" s="17"/>
    </row>
    <row r="800" spans="3:3">
      <c r="C800" s="17"/>
    </row>
    <row r="801" spans="3:3">
      <c r="C801" s="17"/>
    </row>
    <row r="802" spans="3:3">
      <c r="C802" s="17"/>
    </row>
    <row r="803" spans="3:3">
      <c r="C803" s="17"/>
    </row>
    <row r="804" spans="3:3">
      <c r="C804" s="17"/>
    </row>
    <row r="805" spans="3:3">
      <c r="C805" s="17"/>
    </row>
    <row r="806" spans="3:3">
      <c r="C806" s="17"/>
    </row>
    <row r="807" spans="3:3">
      <c r="C807" s="17"/>
    </row>
    <row r="808" spans="3:3">
      <c r="C808" s="17"/>
    </row>
    <row r="809" spans="3:3">
      <c r="C809" s="17"/>
    </row>
    <row r="810" spans="3:3">
      <c r="C810" s="17"/>
    </row>
    <row r="811" spans="3:3">
      <c r="C811" s="17"/>
    </row>
    <row r="812" spans="3:3">
      <c r="C812" s="17"/>
    </row>
    <row r="813" spans="3:3">
      <c r="C813" s="17"/>
    </row>
    <row r="814" spans="3:3">
      <c r="C814" s="17"/>
    </row>
    <row r="815" spans="3:3">
      <c r="C815" s="17"/>
    </row>
    <row r="816" spans="3:3">
      <c r="C816" s="17"/>
    </row>
    <row r="817" spans="3:3">
      <c r="C817" s="17"/>
    </row>
    <row r="818" spans="3:3">
      <c r="C818" s="17"/>
    </row>
    <row r="819" spans="3:3">
      <c r="C819" s="17"/>
    </row>
    <row r="820" spans="3:3">
      <c r="C820" s="17"/>
    </row>
    <row r="821" spans="3:3">
      <c r="C821" s="17"/>
    </row>
    <row r="822" spans="3:3">
      <c r="C822" s="17"/>
    </row>
    <row r="823" spans="3:3">
      <c r="C823" s="17"/>
    </row>
    <row r="824" spans="3:3">
      <c r="C824" s="17"/>
    </row>
    <row r="825" spans="3:3">
      <c r="C825" s="17"/>
    </row>
    <row r="826" spans="3:3">
      <c r="C826" s="17"/>
    </row>
    <row r="827" spans="3:3">
      <c r="C827" s="17"/>
    </row>
    <row r="828" spans="3:3">
      <c r="C828" s="17"/>
    </row>
    <row r="829" spans="3:3">
      <c r="C829" s="17"/>
    </row>
    <row r="830" spans="3:3">
      <c r="C830" s="17"/>
    </row>
    <row r="831" spans="3:3">
      <c r="C831" s="17"/>
    </row>
    <row r="832" spans="3:3">
      <c r="C832" s="17"/>
    </row>
    <row r="833" spans="3:3">
      <c r="C833" s="17"/>
    </row>
    <row r="834" spans="3:3">
      <c r="C834" s="17"/>
    </row>
    <row r="835" spans="3:3">
      <c r="C835" s="17"/>
    </row>
    <row r="836" spans="3:3">
      <c r="C836" s="17"/>
    </row>
    <row r="837" spans="3:3">
      <c r="C837" s="17"/>
    </row>
    <row r="838" spans="3:3">
      <c r="C838" s="17"/>
    </row>
    <row r="839" spans="3:3">
      <c r="C839" s="17"/>
    </row>
    <row r="840" spans="3:3">
      <c r="C840" s="17"/>
    </row>
    <row r="841" spans="3:3">
      <c r="C841" s="17"/>
    </row>
    <row r="842" spans="3:3">
      <c r="C842" s="17"/>
    </row>
    <row r="843" spans="3:3">
      <c r="C843" s="17"/>
    </row>
    <row r="844" spans="3:3">
      <c r="C844" s="17"/>
    </row>
    <row r="845" spans="3:3">
      <c r="C845" s="17"/>
    </row>
    <row r="846" spans="3:3">
      <c r="C846" s="17"/>
    </row>
    <row r="847" spans="3:3">
      <c r="C847" s="17"/>
    </row>
    <row r="848" spans="3:3">
      <c r="C848" s="17"/>
    </row>
    <row r="849" spans="3:3">
      <c r="C849" s="17"/>
    </row>
    <row r="850" spans="3:3">
      <c r="C850" s="17"/>
    </row>
    <row r="851" spans="3:3">
      <c r="C851" s="17"/>
    </row>
    <row r="852" spans="3:3">
      <c r="C852" s="17"/>
    </row>
    <row r="853" spans="3:3">
      <c r="C853" s="17"/>
    </row>
    <row r="854" spans="3:3">
      <c r="C854" s="17"/>
    </row>
    <row r="855" spans="3:3">
      <c r="C855" s="17"/>
    </row>
    <row r="856" spans="3:3">
      <c r="C856" s="17"/>
    </row>
    <row r="857" spans="3:3">
      <c r="C857" s="17"/>
    </row>
    <row r="858" spans="3:3">
      <c r="C858" s="17"/>
    </row>
    <row r="859" spans="3:3">
      <c r="C859" s="17"/>
    </row>
    <row r="860" spans="3:3">
      <c r="C860" s="17"/>
    </row>
    <row r="861" spans="3:3">
      <c r="C861" s="17"/>
    </row>
    <row r="862" spans="3:3">
      <c r="C862" s="17"/>
    </row>
    <row r="863" spans="3:3">
      <c r="C863" s="17"/>
    </row>
    <row r="864" spans="3:3">
      <c r="C864" s="17"/>
    </row>
    <row r="865" spans="3:3">
      <c r="C865" s="17"/>
    </row>
    <row r="866" spans="3:3">
      <c r="C866" s="17"/>
    </row>
    <row r="867" spans="3:3">
      <c r="C867" s="17"/>
    </row>
    <row r="868" spans="3:3">
      <c r="C868" s="17"/>
    </row>
    <row r="869" spans="3:3">
      <c r="C869" s="17"/>
    </row>
    <row r="870" spans="3:3">
      <c r="C870" s="17"/>
    </row>
    <row r="871" spans="3:3">
      <c r="C871" s="17"/>
    </row>
    <row r="872" spans="3:3">
      <c r="C872" s="17"/>
    </row>
    <row r="873" spans="3:3">
      <c r="C873" s="17"/>
    </row>
    <row r="874" spans="3:3">
      <c r="C874" s="17"/>
    </row>
    <row r="875" spans="3:3">
      <c r="C875" s="17"/>
    </row>
    <row r="876" spans="3:3">
      <c r="C876" s="17"/>
    </row>
    <row r="877" spans="3:3">
      <c r="C877" s="17"/>
    </row>
    <row r="878" spans="3:3">
      <c r="C878" s="17"/>
    </row>
    <row r="879" spans="3:3">
      <c r="C879" s="17"/>
    </row>
    <row r="880" spans="3:3">
      <c r="C880" s="17"/>
    </row>
    <row r="881" spans="3:3">
      <c r="C881" s="17"/>
    </row>
    <row r="882" spans="3:3">
      <c r="C882" s="17"/>
    </row>
    <row r="883" spans="3:3">
      <c r="C883" s="17"/>
    </row>
    <row r="884" spans="3:3">
      <c r="C884" s="17"/>
    </row>
    <row r="885" spans="3:3">
      <c r="C885" s="17"/>
    </row>
    <row r="886" spans="3:3">
      <c r="C886" s="17"/>
    </row>
    <row r="887" spans="3:3">
      <c r="C887" s="17"/>
    </row>
    <row r="888" spans="3:3">
      <c r="C888" s="17"/>
    </row>
    <row r="889" spans="3:3">
      <c r="C889" s="17"/>
    </row>
    <row r="890" spans="3:3">
      <c r="C890" s="17"/>
    </row>
    <row r="891" spans="3:3">
      <c r="C891" s="17"/>
    </row>
    <row r="892" spans="3:3">
      <c r="C892" s="17"/>
    </row>
    <row r="893" spans="3:3">
      <c r="C893" s="17"/>
    </row>
    <row r="894" spans="3:3">
      <c r="C894" s="17"/>
    </row>
    <row r="895" spans="3:3">
      <c r="C895" s="17"/>
    </row>
    <row r="896" spans="3:3">
      <c r="C896" s="17"/>
    </row>
    <row r="897" spans="3:3">
      <c r="C897" s="17"/>
    </row>
    <row r="898" spans="3:3">
      <c r="C898" s="17"/>
    </row>
    <row r="899" spans="3:3">
      <c r="C899" s="17"/>
    </row>
    <row r="900" spans="3:3">
      <c r="C900" s="17"/>
    </row>
    <row r="901" spans="3:3">
      <c r="C901" s="17"/>
    </row>
    <row r="902" spans="3:3">
      <c r="C902" s="17"/>
    </row>
    <row r="903" spans="3:3">
      <c r="C903" s="17"/>
    </row>
    <row r="904" spans="3:3">
      <c r="C904" s="17"/>
    </row>
    <row r="905" spans="3:3">
      <c r="C905" s="17"/>
    </row>
    <row r="906" spans="3:3">
      <c r="C906" s="17"/>
    </row>
    <row r="907" spans="3:3">
      <c r="C907" s="17"/>
    </row>
    <row r="908" spans="3:3">
      <c r="C908" s="17"/>
    </row>
    <row r="909" spans="3:3">
      <c r="C909" s="17"/>
    </row>
    <row r="910" spans="3:3">
      <c r="C910" s="17"/>
    </row>
    <row r="911" spans="3:3">
      <c r="C911" s="17"/>
    </row>
    <row r="912" spans="3:3">
      <c r="C912" s="17"/>
    </row>
    <row r="913" spans="3:3">
      <c r="C913" s="17"/>
    </row>
    <row r="914" spans="3:3">
      <c r="C914" s="17"/>
    </row>
    <row r="915" spans="3:3">
      <c r="C915" s="17"/>
    </row>
    <row r="916" spans="3:3">
      <c r="C916" s="17"/>
    </row>
    <row r="917" spans="3:3">
      <c r="C917" s="17"/>
    </row>
    <row r="918" spans="3:3">
      <c r="C918" s="17"/>
    </row>
    <row r="919" spans="3:3">
      <c r="C919" s="17"/>
    </row>
    <row r="920" spans="3:3">
      <c r="C920" s="17"/>
    </row>
    <row r="921" spans="3:3">
      <c r="C921" s="17"/>
    </row>
    <row r="922" spans="3:3">
      <c r="C922" s="17"/>
    </row>
    <row r="923" spans="3:3">
      <c r="C923" s="17"/>
    </row>
    <row r="924" spans="3:3">
      <c r="C924" s="17"/>
    </row>
    <row r="925" spans="3:3">
      <c r="C925" s="17"/>
    </row>
    <row r="926" spans="3:3">
      <c r="C926" s="17"/>
    </row>
    <row r="927" spans="3:3">
      <c r="C927" s="17"/>
    </row>
    <row r="928" spans="3:3">
      <c r="C928" s="17"/>
    </row>
    <row r="929" spans="3:3">
      <c r="C929" s="17"/>
    </row>
    <row r="930" spans="3:3">
      <c r="C930" s="17"/>
    </row>
    <row r="931" spans="3:3">
      <c r="C931" s="17"/>
    </row>
    <row r="932" spans="3:3">
      <c r="C932" s="17"/>
    </row>
    <row r="933" spans="3:3">
      <c r="C933" s="17"/>
    </row>
    <row r="934" spans="3:3">
      <c r="C934" s="17"/>
    </row>
    <row r="935" spans="3:3">
      <c r="C935" s="17"/>
    </row>
    <row r="936" spans="3:3">
      <c r="C936" s="17"/>
    </row>
    <row r="937" spans="3:3">
      <c r="C937" s="17"/>
    </row>
    <row r="938" spans="3:3">
      <c r="C938" s="17"/>
    </row>
    <row r="939" spans="3:3">
      <c r="C939" s="17"/>
    </row>
    <row r="940" spans="3:3">
      <c r="C940" s="17"/>
    </row>
    <row r="941" spans="3:3">
      <c r="C941" s="17"/>
    </row>
    <row r="942" spans="3:3">
      <c r="C942" s="17"/>
    </row>
    <row r="943" spans="3:3">
      <c r="C943" s="17"/>
    </row>
    <row r="944" spans="3:3">
      <c r="C944" s="17"/>
    </row>
    <row r="945" spans="3:3">
      <c r="C945" s="17"/>
    </row>
    <row r="946" spans="3:3">
      <c r="C946" s="17"/>
    </row>
    <row r="947" spans="3:3">
      <c r="C947" s="17"/>
    </row>
    <row r="948" spans="3:3">
      <c r="C948" s="17"/>
    </row>
    <row r="949" spans="3:3">
      <c r="C949" s="17"/>
    </row>
    <row r="950" spans="3:3">
      <c r="C950" s="17"/>
    </row>
    <row r="951" spans="3:3">
      <c r="C951" s="17"/>
    </row>
    <row r="952" spans="3:3">
      <c r="C952" s="17"/>
    </row>
    <row r="953" spans="3:3">
      <c r="C953" s="17"/>
    </row>
    <row r="954" spans="3:3">
      <c r="C954" s="17"/>
    </row>
    <row r="955" spans="3:3">
      <c r="C955" s="17"/>
    </row>
    <row r="956" spans="3:3">
      <c r="C956" s="17"/>
    </row>
    <row r="957" spans="3:3">
      <c r="C957" s="17"/>
    </row>
    <row r="958" spans="3:3">
      <c r="C958" s="17"/>
    </row>
    <row r="959" spans="3:3">
      <c r="C959" s="17"/>
    </row>
    <row r="960" spans="3:3">
      <c r="C960" s="17"/>
    </row>
    <row r="961" spans="3:3">
      <c r="C961" s="17"/>
    </row>
    <row r="962" spans="3:3">
      <c r="C962" s="17"/>
    </row>
    <row r="963" spans="3:3">
      <c r="C963" s="17"/>
    </row>
    <row r="964" spans="3:3">
      <c r="C964" s="17"/>
    </row>
    <row r="965" spans="3:3">
      <c r="C965" s="17"/>
    </row>
    <row r="966" spans="3:3">
      <c r="C966" s="17"/>
    </row>
    <row r="967" spans="3:3">
      <c r="C967" s="17"/>
    </row>
    <row r="968" spans="3:3">
      <c r="C968" s="17"/>
    </row>
    <row r="969" spans="3:3">
      <c r="C969" s="17"/>
    </row>
    <row r="970" spans="3:3">
      <c r="C970" s="17"/>
    </row>
    <row r="971" spans="3:3">
      <c r="C971" s="17"/>
    </row>
    <row r="972" spans="3:3">
      <c r="C972" s="17"/>
    </row>
    <row r="973" spans="3:3">
      <c r="C973" s="17"/>
    </row>
    <row r="974" spans="3:3">
      <c r="C974" s="17"/>
    </row>
    <row r="975" spans="3:3">
      <c r="C975" s="17"/>
    </row>
    <row r="976" spans="3:3">
      <c r="C976" s="17"/>
    </row>
    <row r="977" spans="3:3">
      <c r="C977" s="17"/>
    </row>
    <row r="978" spans="3:3">
      <c r="C978" s="17"/>
    </row>
    <row r="979" spans="3:3">
      <c r="C979" s="17"/>
    </row>
    <row r="980" spans="3:3">
      <c r="C980" s="17"/>
    </row>
    <row r="981" spans="3:3">
      <c r="C981" s="17"/>
    </row>
    <row r="982" spans="3:3">
      <c r="C982" s="17"/>
    </row>
    <row r="983" spans="3:3">
      <c r="C983" s="17"/>
    </row>
    <row r="984" spans="3:3">
      <c r="C984" s="17"/>
    </row>
    <row r="985" spans="3:3">
      <c r="C985" s="17"/>
    </row>
    <row r="986" spans="3:3">
      <c r="C986" s="17"/>
    </row>
    <row r="987" spans="3:3">
      <c r="C987" s="17"/>
    </row>
    <row r="988" spans="3:3">
      <c r="C988" s="17"/>
    </row>
    <row r="989" spans="3:3">
      <c r="C989" s="17"/>
    </row>
    <row r="990" spans="3:3">
      <c r="C990" s="17"/>
    </row>
    <row r="991" spans="3:3">
      <c r="C991" s="17"/>
    </row>
    <row r="992" spans="3:3">
      <c r="C992" s="17"/>
    </row>
    <row r="993" spans="3:3">
      <c r="C993" s="17"/>
    </row>
    <row r="994" spans="3:3">
      <c r="C994" s="17"/>
    </row>
    <row r="995" spans="3:3">
      <c r="C995" s="17"/>
    </row>
    <row r="996" spans="3:3">
      <c r="C996" s="17"/>
    </row>
    <row r="997" spans="3:3">
      <c r="C997" s="17"/>
    </row>
    <row r="998" spans="3:3">
      <c r="C998" s="17"/>
    </row>
    <row r="999" spans="3:3">
      <c r="C999" s="17"/>
    </row>
    <row r="1000" spans="3:3">
      <c r="C1000" s="17"/>
    </row>
    <row r="1001" spans="3:3">
      <c r="C1001" s="17"/>
    </row>
    <row r="1002" spans="3:3">
      <c r="C1002" s="17"/>
    </row>
    <row r="1003" spans="3:3">
      <c r="C1003" s="17"/>
    </row>
    <row r="1004" spans="3:3">
      <c r="C1004" s="17"/>
    </row>
    <row r="1005" spans="3:3">
      <c r="C1005" s="17"/>
    </row>
    <row r="1006" spans="3:3">
      <c r="C1006" s="17"/>
    </row>
    <row r="1007" spans="3:3">
      <c r="C1007" s="17"/>
    </row>
    <row r="1008" spans="3:3">
      <c r="C1008" s="17"/>
    </row>
    <row r="1009" spans="3:3">
      <c r="C1009" s="17"/>
    </row>
    <row r="1010" spans="3:3">
      <c r="C1010" s="17"/>
    </row>
    <row r="1011" spans="3:3">
      <c r="C1011" s="17"/>
    </row>
    <row r="1012" spans="3:3">
      <c r="C1012" s="17"/>
    </row>
    <row r="1013" spans="3:3">
      <c r="C1013" s="17"/>
    </row>
    <row r="1014" spans="3:3">
      <c r="C1014" s="17"/>
    </row>
    <row r="1015" spans="3:3">
      <c r="C1015" s="17"/>
    </row>
    <row r="1016" spans="3:3">
      <c r="C1016" s="17"/>
    </row>
    <row r="1017" spans="3:3">
      <c r="C1017" s="17"/>
    </row>
    <row r="1018" spans="3:3">
      <c r="C1018" s="17"/>
    </row>
    <row r="1019" spans="3:3">
      <c r="C1019" s="17"/>
    </row>
    <row r="1020" spans="3:3">
      <c r="C1020" s="17"/>
    </row>
    <row r="1021" spans="3:3">
      <c r="C1021" s="17"/>
    </row>
    <row r="1022" spans="3:3">
      <c r="C1022" s="17"/>
    </row>
    <row r="1023" spans="3:3">
      <c r="C1023" s="17"/>
    </row>
    <row r="1024" spans="3:3">
      <c r="C1024" s="17"/>
    </row>
    <row r="1025" spans="3:3">
      <c r="C1025" s="17"/>
    </row>
    <row r="1026" spans="3:3">
      <c r="C1026" s="17"/>
    </row>
    <row r="1027" spans="3:3">
      <c r="C1027" s="17"/>
    </row>
    <row r="1028" spans="3:3">
      <c r="C1028" s="17"/>
    </row>
    <row r="1029" spans="3:3">
      <c r="C1029" s="17"/>
    </row>
    <row r="1030" spans="3:3">
      <c r="C1030" s="17"/>
    </row>
    <row r="1031" spans="3:3">
      <c r="C1031" s="17"/>
    </row>
    <row r="1032" spans="3:3">
      <c r="C1032" s="17"/>
    </row>
    <row r="1033" spans="3:3">
      <c r="C1033" s="17"/>
    </row>
    <row r="1034" spans="3:3">
      <c r="C1034" s="17"/>
    </row>
    <row r="1035" spans="3:3">
      <c r="C1035" s="17"/>
    </row>
    <row r="1036" spans="3:3">
      <c r="C1036" s="17"/>
    </row>
    <row r="1037" spans="3:3">
      <c r="C1037" s="17"/>
    </row>
    <row r="1038" spans="3:3">
      <c r="C1038" s="17"/>
    </row>
    <row r="1039" spans="3:3">
      <c r="C1039" s="17"/>
    </row>
    <row r="1040" spans="3:3">
      <c r="C1040" s="17"/>
    </row>
    <row r="1041" spans="3:3">
      <c r="C1041" s="17"/>
    </row>
    <row r="1042" spans="3:3">
      <c r="C1042" s="17"/>
    </row>
    <row r="1043" spans="3:3">
      <c r="C1043" s="17"/>
    </row>
    <row r="1044" spans="3:3">
      <c r="C1044" s="17"/>
    </row>
    <row r="1045" spans="3:3">
      <c r="C1045" s="17"/>
    </row>
    <row r="1046" spans="3:3">
      <c r="C1046" s="17"/>
    </row>
    <row r="1047" spans="3:3">
      <c r="C1047" s="17"/>
    </row>
    <row r="1048" spans="3:3">
      <c r="C1048" s="17"/>
    </row>
    <row r="1049" spans="3:3">
      <c r="C1049" s="17"/>
    </row>
    <row r="1050" spans="3:3">
      <c r="C1050" s="17"/>
    </row>
    <row r="1051" spans="3:3">
      <c r="C1051" s="17"/>
    </row>
    <row r="1052" spans="3:3">
      <c r="C1052" s="17"/>
    </row>
    <row r="1053" spans="3:3">
      <c r="C1053" s="17"/>
    </row>
    <row r="1054" spans="3:3">
      <c r="C1054" s="17"/>
    </row>
    <row r="1055" spans="3:3">
      <c r="C1055" s="17"/>
    </row>
    <row r="1056" spans="3:3">
      <c r="C1056" s="17"/>
    </row>
    <row r="1057" spans="3:3">
      <c r="C1057" s="17"/>
    </row>
    <row r="1058" spans="3:3">
      <c r="C1058" s="17"/>
    </row>
    <row r="1059" spans="3:3">
      <c r="C1059" s="17"/>
    </row>
    <row r="1060" spans="3:3">
      <c r="C1060" s="17"/>
    </row>
    <row r="1061" spans="3:3">
      <c r="C1061" s="17"/>
    </row>
    <row r="1062" spans="3:3">
      <c r="C1062" s="17"/>
    </row>
    <row r="1063" spans="3:3">
      <c r="C1063" s="17"/>
    </row>
    <row r="1064" spans="3:3">
      <c r="C1064" s="17"/>
    </row>
    <row r="1065" spans="3:3">
      <c r="C1065" s="17"/>
    </row>
    <row r="1066" spans="3:3">
      <c r="C1066" s="17"/>
    </row>
    <row r="1067" spans="3:3">
      <c r="C1067" s="17"/>
    </row>
    <row r="1068" spans="3:3">
      <c r="C1068" s="17"/>
    </row>
    <row r="1069" spans="3:3">
      <c r="C1069" s="17"/>
    </row>
    <row r="1070" spans="3:3">
      <c r="C1070" s="17"/>
    </row>
    <row r="1071" spans="3:3">
      <c r="C1071" s="17"/>
    </row>
    <row r="1072" spans="3:3">
      <c r="C1072" s="17"/>
    </row>
    <row r="1073" spans="3:3">
      <c r="C1073" s="17"/>
    </row>
    <row r="1074" spans="3:3">
      <c r="C1074" s="17"/>
    </row>
    <row r="1075" spans="3:3">
      <c r="C1075" s="17"/>
    </row>
    <row r="1076" spans="3:3">
      <c r="C1076" s="17"/>
    </row>
    <row r="1077" spans="3:3">
      <c r="C1077" s="17"/>
    </row>
    <row r="1078" spans="3:3">
      <c r="C1078" s="17"/>
    </row>
    <row r="1079" spans="3:3">
      <c r="C1079" s="17"/>
    </row>
    <row r="1080" spans="3:3">
      <c r="C1080" s="17"/>
    </row>
    <row r="1081" spans="3:3">
      <c r="C1081" s="17"/>
    </row>
    <row r="1082" spans="3:3">
      <c r="C1082" s="17"/>
    </row>
    <row r="1083" spans="3:3">
      <c r="C1083" s="17"/>
    </row>
    <row r="1084" spans="3:3">
      <c r="C1084" s="17"/>
    </row>
    <row r="1085" spans="3:3">
      <c r="C1085" s="17"/>
    </row>
    <row r="1086" spans="3:3">
      <c r="C1086" s="17"/>
    </row>
    <row r="1087" spans="3:3">
      <c r="C1087" s="17"/>
    </row>
    <row r="1088" spans="3:3">
      <c r="C1088" s="17"/>
    </row>
    <row r="1089" spans="3:3">
      <c r="C1089" s="17"/>
    </row>
    <row r="1090" spans="3:3">
      <c r="C1090" s="17"/>
    </row>
    <row r="1091" spans="3:3">
      <c r="C1091" s="17"/>
    </row>
    <row r="1092" spans="3:3">
      <c r="C1092" s="17"/>
    </row>
    <row r="1093" spans="3:3">
      <c r="C1093" s="17"/>
    </row>
    <row r="1094" spans="3:3">
      <c r="C1094" s="17"/>
    </row>
    <row r="1095" spans="3:3">
      <c r="C1095" s="17"/>
    </row>
    <row r="1096" spans="3:3">
      <c r="C1096" s="17"/>
    </row>
    <row r="1097" spans="3:3">
      <c r="C1097" s="17"/>
    </row>
    <row r="1098" spans="3:3">
      <c r="C1098" s="17"/>
    </row>
    <row r="1099" spans="3:3">
      <c r="C1099" s="17"/>
    </row>
    <row r="1100" spans="3:3">
      <c r="C1100" s="17"/>
    </row>
    <row r="1101" spans="3:3">
      <c r="C1101" s="17"/>
    </row>
    <row r="1102" spans="3:3">
      <c r="C1102" s="17"/>
    </row>
    <row r="1103" spans="3:3">
      <c r="C1103" s="17"/>
    </row>
    <row r="1104" spans="3:3">
      <c r="C1104" s="17"/>
    </row>
    <row r="1105" spans="3:3">
      <c r="C1105" s="17"/>
    </row>
    <row r="1106" spans="3:3">
      <c r="C1106" s="17"/>
    </row>
    <row r="1107" spans="3:3">
      <c r="C1107" s="17"/>
    </row>
    <row r="1108" spans="3:3">
      <c r="C1108" s="17"/>
    </row>
    <row r="1109" spans="3:3">
      <c r="C1109" s="17"/>
    </row>
    <row r="1110" spans="3:3">
      <c r="C1110" s="17"/>
    </row>
    <row r="1111" spans="3:3">
      <c r="C1111" s="17"/>
    </row>
    <row r="1112" spans="3:3">
      <c r="C1112" s="17"/>
    </row>
    <row r="1113" spans="3:3">
      <c r="C1113" s="17"/>
    </row>
    <row r="1114" spans="3:3">
      <c r="C1114" s="17"/>
    </row>
    <row r="1115" spans="3:3">
      <c r="C1115" s="17"/>
    </row>
    <row r="1116" spans="3:3">
      <c r="C1116" s="17"/>
    </row>
    <row r="1117" spans="3:3">
      <c r="C1117" s="17"/>
    </row>
    <row r="1118" spans="3:3">
      <c r="C1118" s="17"/>
    </row>
    <row r="1119" spans="3:3">
      <c r="C1119" s="17"/>
    </row>
    <row r="1120" spans="3:3">
      <c r="C1120" s="17"/>
    </row>
    <row r="1121" spans="3:3">
      <c r="C1121" s="17"/>
    </row>
    <row r="1122" spans="3:3">
      <c r="C1122" s="17"/>
    </row>
    <row r="1123" spans="3:3">
      <c r="C1123" s="17"/>
    </row>
    <row r="1124" spans="3:3">
      <c r="C1124" s="17"/>
    </row>
    <row r="1125" spans="3:3">
      <c r="C1125" s="17"/>
    </row>
    <row r="1126" spans="3:3">
      <c r="C1126" s="17"/>
    </row>
    <row r="1127" spans="3:3">
      <c r="C1127" s="17"/>
    </row>
    <row r="1128" spans="3:3">
      <c r="C1128" s="17"/>
    </row>
    <row r="1129" spans="3:3">
      <c r="C1129" s="17"/>
    </row>
    <row r="1130" spans="3:3">
      <c r="C1130" s="17"/>
    </row>
    <row r="1131" spans="3:3">
      <c r="C1131" s="17"/>
    </row>
    <row r="1132" spans="3:3">
      <c r="C1132" s="17"/>
    </row>
    <row r="1133" spans="3:3">
      <c r="C1133" s="17"/>
    </row>
    <row r="1134" spans="3:3">
      <c r="C1134" s="17"/>
    </row>
    <row r="1135" spans="3:3">
      <c r="C1135" s="17"/>
    </row>
    <row r="1136" spans="3:3">
      <c r="C1136" s="17"/>
    </row>
    <row r="1137" spans="3:3">
      <c r="C1137" s="17"/>
    </row>
    <row r="1138" spans="3:3">
      <c r="C1138" s="17"/>
    </row>
    <row r="1139" spans="3:3">
      <c r="C1139" s="17"/>
    </row>
    <row r="1140" spans="3:3">
      <c r="C1140" s="17"/>
    </row>
    <row r="1141" spans="3:3">
      <c r="C1141" s="17"/>
    </row>
    <row r="1142" spans="3:3">
      <c r="C1142" s="17"/>
    </row>
    <row r="1143" spans="3:3">
      <c r="C1143" s="17"/>
    </row>
    <row r="1144" spans="3:3">
      <c r="C1144" s="17"/>
    </row>
    <row r="1145" spans="3:3">
      <c r="C1145" s="17"/>
    </row>
    <row r="1146" spans="3:3">
      <c r="C1146" s="17"/>
    </row>
    <row r="1147" spans="3:3">
      <c r="C1147" s="17"/>
    </row>
    <row r="1148" spans="3:3">
      <c r="C1148" s="17"/>
    </row>
    <row r="1149" spans="3:3">
      <c r="C1149" s="17"/>
    </row>
    <row r="1150" spans="3:3">
      <c r="C1150" s="17"/>
    </row>
    <row r="1151" spans="3:3">
      <c r="C1151" s="17"/>
    </row>
    <row r="1152" spans="3:3">
      <c r="C1152" s="17"/>
    </row>
    <row r="1153" spans="3:3">
      <c r="C1153" s="17"/>
    </row>
    <row r="1154" spans="3:3">
      <c r="C1154" s="17"/>
    </row>
    <row r="1155" spans="3:3">
      <c r="C1155" s="17"/>
    </row>
    <row r="1156" spans="3:3">
      <c r="C1156" s="17"/>
    </row>
    <row r="1157" spans="3:3">
      <c r="C1157" s="17"/>
    </row>
    <row r="1158" spans="3:3">
      <c r="C1158" s="17"/>
    </row>
    <row r="1159" spans="3:3">
      <c r="C1159" s="17"/>
    </row>
    <row r="1160" spans="3:3">
      <c r="C1160" s="17"/>
    </row>
    <row r="1161" spans="3:3">
      <c r="C1161" s="17"/>
    </row>
    <row r="1162" spans="3:3">
      <c r="C1162" s="17"/>
    </row>
    <row r="1163" spans="3:3">
      <c r="C1163" s="17"/>
    </row>
    <row r="1164" spans="3:3">
      <c r="C1164" s="17"/>
    </row>
    <row r="1165" spans="3:3">
      <c r="C1165" s="17"/>
    </row>
    <row r="1166" spans="3:3">
      <c r="C1166" s="17"/>
    </row>
    <row r="1167" spans="3:3">
      <c r="C1167" s="17"/>
    </row>
    <row r="1168" spans="3:3">
      <c r="C1168" s="17"/>
    </row>
    <row r="1169" spans="3:3">
      <c r="C1169" s="17"/>
    </row>
    <row r="1170" spans="3:3">
      <c r="C1170" s="17"/>
    </row>
    <row r="1171" spans="3:3">
      <c r="C1171" s="17"/>
    </row>
    <row r="1172" spans="3:3">
      <c r="C1172" s="17"/>
    </row>
    <row r="1173" spans="3:3">
      <c r="C1173" s="17"/>
    </row>
    <row r="1174" spans="3:3">
      <c r="C1174" s="17"/>
    </row>
    <row r="1175" spans="3:3">
      <c r="C1175" s="17"/>
    </row>
    <row r="1176" spans="3:3">
      <c r="C1176" s="17"/>
    </row>
    <row r="1177" spans="3:3">
      <c r="C1177" s="17"/>
    </row>
    <row r="1178" spans="3:3">
      <c r="C1178" s="17"/>
    </row>
    <row r="1179" spans="3:3">
      <c r="C1179" s="17"/>
    </row>
    <row r="1180" spans="3:3">
      <c r="C1180" s="17"/>
    </row>
    <row r="1181" spans="3:3">
      <c r="C1181" s="17"/>
    </row>
    <row r="1182" spans="3:3">
      <c r="C1182" s="17"/>
    </row>
    <row r="1183" spans="3:3">
      <c r="C1183" s="17"/>
    </row>
    <row r="1184" spans="3:3">
      <c r="C1184" s="17"/>
    </row>
    <row r="1185" spans="3:3">
      <c r="C1185" s="17"/>
    </row>
    <row r="1186" spans="3:3">
      <c r="C1186" s="17"/>
    </row>
    <row r="1187" spans="3:3">
      <c r="C1187" s="17"/>
    </row>
    <row r="1188" spans="3:3">
      <c r="C1188" s="17"/>
    </row>
    <row r="1189" spans="3:3">
      <c r="C1189" s="17"/>
    </row>
    <row r="1190" spans="3:3">
      <c r="C1190" s="17"/>
    </row>
    <row r="1191" spans="3:3">
      <c r="C1191" s="17"/>
    </row>
    <row r="1192" spans="3:3">
      <c r="C1192" s="17"/>
    </row>
    <row r="1193" spans="3:3">
      <c r="C1193" s="17"/>
    </row>
    <row r="1194" spans="3:3">
      <c r="C1194" s="17"/>
    </row>
    <row r="1195" spans="3:3">
      <c r="C1195" s="17"/>
    </row>
    <row r="1196" spans="3:3">
      <c r="C1196" s="17"/>
    </row>
    <row r="1197" spans="3:3">
      <c r="C1197" s="17"/>
    </row>
    <row r="1198" spans="3:3">
      <c r="C1198" s="17"/>
    </row>
    <row r="1199" spans="3:3">
      <c r="C1199" s="17"/>
    </row>
    <row r="1200" spans="3:3">
      <c r="C1200" s="17"/>
    </row>
    <row r="1201" spans="3:3">
      <c r="C1201" s="17"/>
    </row>
    <row r="1202" spans="3:3">
      <c r="C1202" s="17"/>
    </row>
    <row r="1203" spans="3:3">
      <c r="C1203" s="17"/>
    </row>
    <row r="1204" spans="3:3">
      <c r="C1204" s="17"/>
    </row>
    <row r="1205" spans="3:3">
      <c r="C1205" s="17"/>
    </row>
    <row r="1206" spans="3:3">
      <c r="C1206" s="17"/>
    </row>
    <row r="1207" spans="3:3">
      <c r="C1207" s="17"/>
    </row>
    <row r="1208" spans="3:3">
      <c r="C1208" s="17"/>
    </row>
    <row r="1209" spans="3:3">
      <c r="C1209" s="17"/>
    </row>
    <row r="1210" spans="3:3">
      <c r="C1210" s="17"/>
    </row>
    <row r="1211" spans="3:3">
      <c r="C1211" s="17"/>
    </row>
    <row r="1212" spans="3:3">
      <c r="C1212" s="17"/>
    </row>
    <row r="1213" spans="3:3">
      <c r="C1213" s="17"/>
    </row>
    <row r="1214" spans="3:3">
      <c r="C1214" s="17"/>
    </row>
    <row r="1215" spans="3:3">
      <c r="C1215" s="17"/>
    </row>
    <row r="1216" spans="3:3">
      <c r="C1216" s="17"/>
    </row>
    <row r="1217" spans="3:3">
      <c r="C1217" s="17"/>
    </row>
    <row r="1218" spans="3:3">
      <c r="C1218" s="17"/>
    </row>
    <row r="1219" spans="3:3">
      <c r="C1219" s="17"/>
    </row>
    <row r="1220" spans="3:3">
      <c r="C1220" s="17"/>
    </row>
    <row r="1221" spans="3:3">
      <c r="C1221" s="17"/>
    </row>
    <row r="1222" spans="3:3">
      <c r="C1222" s="17"/>
    </row>
    <row r="1223" spans="3:3">
      <c r="C1223" s="17"/>
    </row>
    <row r="1224" spans="3:3">
      <c r="C1224" s="17"/>
    </row>
    <row r="1225" spans="3:3">
      <c r="C1225" s="17"/>
    </row>
    <row r="1226" spans="3:3">
      <c r="C1226" s="17"/>
    </row>
    <row r="1227" spans="3:3">
      <c r="C1227" s="17"/>
    </row>
    <row r="1228" spans="3:3">
      <c r="C1228" s="17"/>
    </row>
    <row r="1229" spans="3:3">
      <c r="C1229" s="17"/>
    </row>
    <row r="1230" spans="3:3">
      <c r="C1230" s="17"/>
    </row>
    <row r="1231" spans="3:3">
      <c r="C1231" s="17"/>
    </row>
    <row r="1232" spans="3:3">
      <c r="C1232" s="17"/>
    </row>
    <row r="1233" spans="3:3">
      <c r="C1233" s="17"/>
    </row>
    <row r="1234" spans="3:3">
      <c r="C1234" s="17"/>
    </row>
    <row r="1235" spans="3:3">
      <c r="C1235" s="17"/>
    </row>
    <row r="1236" spans="3:3">
      <c r="C1236" s="17"/>
    </row>
    <row r="1237" spans="3:3">
      <c r="C1237" s="17"/>
    </row>
    <row r="1238" spans="3:3">
      <c r="C1238" s="17"/>
    </row>
    <row r="1239" spans="3:3">
      <c r="C1239" s="17"/>
    </row>
    <row r="1240" spans="3:3">
      <c r="C1240" s="17"/>
    </row>
    <row r="1241" spans="3:3">
      <c r="C1241" s="17"/>
    </row>
    <row r="1242" spans="3:3">
      <c r="C1242" s="17"/>
    </row>
    <row r="1243" spans="3:3">
      <c r="C1243" s="17"/>
    </row>
    <row r="1244" spans="3:3">
      <c r="C1244" s="17"/>
    </row>
    <row r="1245" spans="3:3">
      <c r="C1245" s="17"/>
    </row>
    <row r="1246" spans="3:3">
      <c r="C1246" s="17"/>
    </row>
    <row r="1247" spans="3:3">
      <c r="C1247" s="17"/>
    </row>
    <row r="1248" spans="3:3">
      <c r="C1248" s="17"/>
    </row>
    <row r="1249" spans="3:3">
      <c r="C1249" s="17"/>
    </row>
    <row r="1250" spans="3:3">
      <c r="C1250" s="17"/>
    </row>
    <row r="1251" spans="3:3">
      <c r="C1251" s="17"/>
    </row>
    <row r="1252" spans="3:3">
      <c r="C1252" s="17"/>
    </row>
    <row r="1253" spans="3:3">
      <c r="C1253" s="17"/>
    </row>
    <row r="1254" spans="3:3">
      <c r="C1254" s="17"/>
    </row>
    <row r="1255" spans="3:3">
      <c r="C1255" s="17"/>
    </row>
    <row r="1256" spans="3:3">
      <c r="C1256" s="17"/>
    </row>
    <row r="1257" spans="3:3">
      <c r="C1257" s="17"/>
    </row>
    <row r="1258" spans="3:3">
      <c r="C1258" s="17"/>
    </row>
    <row r="1259" spans="3:3">
      <c r="C1259" s="17"/>
    </row>
    <row r="1260" spans="3:3">
      <c r="C1260" s="17"/>
    </row>
    <row r="1261" spans="3:3">
      <c r="C1261" s="17"/>
    </row>
    <row r="1262" spans="3:3">
      <c r="C1262" s="17"/>
    </row>
    <row r="1263" spans="3:3">
      <c r="C1263" s="17"/>
    </row>
    <row r="1264" spans="3:3">
      <c r="C1264" s="17"/>
    </row>
    <row r="1265" spans="3:3">
      <c r="C1265" s="17"/>
    </row>
    <row r="1266" spans="3:3">
      <c r="C1266" s="17"/>
    </row>
    <row r="1267" spans="3:3">
      <c r="C1267" s="17"/>
    </row>
    <row r="1268" spans="3:3">
      <c r="C1268" s="17"/>
    </row>
    <row r="1269" spans="3:3">
      <c r="C1269" s="17"/>
    </row>
    <row r="1270" spans="3:3">
      <c r="C1270" s="17"/>
    </row>
    <row r="1271" spans="3:3">
      <c r="C1271" s="17"/>
    </row>
    <row r="1272" spans="3:3">
      <c r="C1272" s="17"/>
    </row>
    <row r="1273" spans="3:3">
      <c r="C1273" s="17"/>
    </row>
    <row r="1274" spans="3:3">
      <c r="C1274" s="17"/>
    </row>
    <row r="1275" spans="3:3">
      <c r="C1275" s="17"/>
    </row>
    <row r="1276" spans="3:3">
      <c r="C1276" s="17"/>
    </row>
    <row r="1277" spans="3:3">
      <c r="C1277" s="17"/>
    </row>
    <row r="1278" spans="3:3">
      <c r="C1278" s="17"/>
    </row>
    <row r="1279" spans="3:3">
      <c r="C1279" s="17"/>
    </row>
    <row r="1280" spans="3:3">
      <c r="C1280" s="17"/>
    </row>
    <row r="1281" spans="3:3">
      <c r="C1281" s="17"/>
    </row>
    <row r="1282" spans="3:3">
      <c r="C1282" s="17"/>
    </row>
    <row r="1283" spans="3:3">
      <c r="C1283" s="17"/>
    </row>
    <row r="1284" spans="3:3">
      <c r="C1284" s="17"/>
    </row>
    <row r="1285" spans="3:3">
      <c r="C1285" s="17"/>
    </row>
    <row r="1286" spans="3:3">
      <c r="C1286" s="17"/>
    </row>
    <row r="1287" spans="3:3">
      <c r="C1287" s="17"/>
    </row>
    <row r="1288" spans="3:3">
      <c r="C1288" s="17"/>
    </row>
    <row r="1289" spans="3:3">
      <c r="C1289" s="17"/>
    </row>
    <row r="1290" spans="3:3">
      <c r="C1290" s="17"/>
    </row>
    <row r="1291" spans="3:3">
      <c r="C1291" s="17"/>
    </row>
    <row r="1292" spans="3:3">
      <c r="C1292" s="17"/>
    </row>
    <row r="1293" spans="3:3">
      <c r="C1293" s="17"/>
    </row>
    <row r="1294" spans="3:3">
      <c r="C1294" s="17"/>
    </row>
    <row r="1295" spans="3:3">
      <c r="C1295" s="17"/>
    </row>
    <row r="1296" spans="3:3">
      <c r="C1296" s="17"/>
    </row>
    <row r="1297" spans="3:3">
      <c r="C1297" s="17"/>
    </row>
    <row r="1298" spans="3:3">
      <c r="C1298" s="17"/>
    </row>
    <row r="1299" spans="3:3">
      <c r="C1299" s="17"/>
    </row>
    <row r="1300" spans="3:3">
      <c r="C1300" s="17"/>
    </row>
    <row r="1301" spans="3:3">
      <c r="C1301" s="17"/>
    </row>
    <row r="1302" spans="3:3">
      <c r="C1302" s="17"/>
    </row>
    <row r="1303" spans="3:3">
      <c r="C1303" s="17"/>
    </row>
    <row r="1304" spans="3:3">
      <c r="C1304" s="17"/>
    </row>
    <row r="1305" spans="3:3">
      <c r="C1305" s="17"/>
    </row>
    <row r="1306" spans="3:3">
      <c r="C1306" s="17"/>
    </row>
    <row r="1307" spans="3:3">
      <c r="C1307" s="17"/>
    </row>
    <row r="1308" spans="3:3">
      <c r="C1308" s="17"/>
    </row>
    <row r="1309" spans="3:3">
      <c r="C1309" s="17"/>
    </row>
    <row r="1310" spans="3:3">
      <c r="C1310" s="17"/>
    </row>
    <row r="1311" spans="3:3">
      <c r="C1311" s="17"/>
    </row>
    <row r="1312" spans="3:3">
      <c r="C1312" s="17"/>
    </row>
    <row r="1313" spans="3:3">
      <c r="C1313" s="17"/>
    </row>
    <row r="1314" spans="3:3">
      <c r="C1314" s="17"/>
    </row>
    <row r="1315" spans="3:3">
      <c r="C1315" s="17"/>
    </row>
    <row r="1316" spans="3:3">
      <c r="C1316" s="17"/>
    </row>
    <row r="1317" spans="3:3">
      <c r="C1317" s="17"/>
    </row>
    <row r="1318" spans="3:3">
      <c r="C1318" s="17"/>
    </row>
    <row r="1319" spans="3:3">
      <c r="C1319" s="17"/>
    </row>
    <row r="1320" spans="3:3">
      <c r="C1320" s="17"/>
    </row>
    <row r="1321" spans="3:3">
      <c r="C1321" s="17"/>
    </row>
    <row r="1322" spans="3:3">
      <c r="C1322" s="17"/>
    </row>
    <row r="1323" spans="3:3">
      <c r="C1323" s="17"/>
    </row>
  </sheetData>
  <phoneticPr fontId="24" type="noConversion"/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2E1F-0B76-5D42-B713-098F990C92B6}">
  <dimension ref="A1:BC63"/>
  <sheetViews>
    <sheetView zoomScale="110" zoomScaleNormal="18" workbookViewId="0">
      <selection activeCell="A16" sqref="A16"/>
    </sheetView>
  </sheetViews>
  <sheetFormatPr defaultColWidth="11.44140625" defaultRowHeight="14.4"/>
  <sheetData>
    <row r="1" spans="1:55" ht="27.6">
      <c r="A1" s="1" t="s">
        <v>85</v>
      </c>
      <c r="B1" s="59" t="s">
        <v>86</v>
      </c>
      <c r="C1" s="1" t="s">
        <v>87</v>
      </c>
      <c r="D1" s="1" t="s">
        <v>88</v>
      </c>
      <c r="E1" s="1" t="s">
        <v>89</v>
      </c>
      <c r="F1" s="1" t="s">
        <v>90</v>
      </c>
      <c r="G1" s="1" t="s">
        <v>91</v>
      </c>
      <c r="H1" s="1" t="s">
        <v>92</v>
      </c>
      <c r="I1" s="1" t="s">
        <v>93</v>
      </c>
      <c r="J1" s="1" t="s">
        <v>94</v>
      </c>
      <c r="K1" s="1" t="s">
        <v>95</v>
      </c>
      <c r="L1" s="2" t="s">
        <v>96</v>
      </c>
      <c r="M1" s="1" t="s">
        <v>97</v>
      </c>
      <c r="N1" s="1" t="s">
        <v>98</v>
      </c>
      <c r="O1" s="1" t="s">
        <v>99</v>
      </c>
      <c r="P1" s="1" t="s">
        <v>100</v>
      </c>
      <c r="Q1" s="1" t="s">
        <v>101</v>
      </c>
      <c r="R1" s="1" t="s">
        <v>102</v>
      </c>
      <c r="S1" s="1" t="s">
        <v>139</v>
      </c>
      <c r="T1" s="1" t="s">
        <v>103</v>
      </c>
      <c r="U1" s="1" t="s">
        <v>104</v>
      </c>
      <c r="V1" s="1" t="s">
        <v>105</v>
      </c>
      <c r="W1" s="1" t="s">
        <v>106</v>
      </c>
      <c r="X1" s="1" t="s">
        <v>107</v>
      </c>
      <c r="Y1" s="1" t="s">
        <v>108</v>
      </c>
      <c r="Z1" s="1" t="s">
        <v>109</v>
      </c>
      <c r="AA1" s="1" t="s">
        <v>110</v>
      </c>
      <c r="AB1" s="1" t="s">
        <v>111</v>
      </c>
      <c r="AC1" s="1" t="s">
        <v>112</v>
      </c>
      <c r="AD1" s="1" t="s">
        <v>113</v>
      </c>
      <c r="AE1" s="1" t="s">
        <v>114</v>
      </c>
      <c r="AF1" s="1" t="s">
        <v>115</v>
      </c>
      <c r="AG1" s="1" t="s">
        <v>116</v>
      </c>
      <c r="AH1" s="1" t="s">
        <v>117</v>
      </c>
      <c r="AI1" s="1" t="s">
        <v>118</v>
      </c>
      <c r="AJ1" s="1" t="s">
        <v>119</v>
      </c>
      <c r="AK1" s="1" t="s">
        <v>120</v>
      </c>
      <c r="AL1" s="1" t="s">
        <v>121</v>
      </c>
      <c r="AM1" s="1" t="s">
        <v>122</v>
      </c>
      <c r="AN1" s="1" t="s">
        <v>123</v>
      </c>
      <c r="AO1" s="1" t="s">
        <v>124</v>
      </c>
      <c r="AP1" s="1" t="s">
        <v>125</v>
      </c>
      <c r="AQ1" s="1" t="s">
        <v>126</v>
      </c>
      <c r="AR1" s="1" t="s">
        <v>127</v>
      </c>
      <c r="AS1" s="1" t="s">
        <v>128</v>
      </c>
      <c r="AT1" s="1" t="s">
        <v>129</v>
      </c>
      <c r="AU1" s="1" t="s">
        <v>130</v>
      </c>
      <c r="AV1" s="1" t="s">
        <v>131</v>
      </c>
      <c r="AW1" s="1" t="s">
        <v>132</v>
      </c>
      <c r="AX1" s="1" t="s">
        <v>133</v>
      </c>
      <c r="AY1" s="1" t="s">
        <v>134</v>
      </c>
      <c r="AZ1" s="1" t="s">
        <v>135</v>
      </c>
      <c r="BA1" s="1" t="s">
        <v>136</v>
      </c>
    </row>
    <row r="2" spans="1:55" s="65" customFormat="1" ht="17.25" customHeight="1">
      <c r="A2" s="63" t="s">
        <v>176</v>
      </c>
      <c r="B2" s="63" t="s">
        <v>177</v>
      </c>
      <c r="C2" s="64">
        <v>686857</v>
      </c>
      <c r="D2" s="64">
        <v>1134256</v>
      </c>
      <c r="E2" s="64">
        <v>124987</v>
      </c>
      <c r="F2" s="64">
        <v>905953</v>
      </c>
      <c r="G2" s="64">
        <v>618457</v>
      </c>
      <c r="H2" s="64">
        <v>26097277</v>
      </c>
      <c r="I2" s="64">
        <v>1278046</v>
      </c>
      <c r="J2" s="64">
        <v>2607064</v>
      </c>
      <c r="K2" s="64">
        <v>334805</v>
      </c>
      <c r="L2" s="64">
        <v>863057</v>
      </c>
      <c r="M2" s="64">
        <v>3407190</v>
      </c>
      <c r="N2" s="64">
        <v>1750735</v>
      </c>
      <c r="O2" s="64">
        <v>191426</v>
      </c>
      <c r="P2" s="64">
        <v>351479</v>
      </c>
      <c r="Q2" s="64">
        <v>5729501</v>
      </c>
      <c r="R2" s="64">
        <v>1385158</v>
      </c>
      <c r="S2" s="64">
        <v>793641</v>
      </c>
      <c r="T2" s="64">
        <v>727435</v>
      </c>
      <c r="U2" s="64">
        <v>926075</v>
      </c>
      <c r="V2" s="64">
        <v>587747</v>
      </c>
      <c r="W2" s="64">
        <v>284317</v>
      </c>
      <c r="X2" s="64">
        <v>1840705</v>
      </c>
      <c r="Y2" s="64">
        <v>3672995</v>
      </c>
      <c r="Z2" s="64">
        <v>1496498</v>
      </c>
      <c r="AA2" s="64">
        <v>2423383</v>
      </c>
      <c r="AB2" s="64">
        <v>550199</v>
      </c>
      <c r="AC2" s="64">
        <v>268444</v>
      </c>
      <c r="AD2" s="64">
        <v>571220</v>
      </c>
      <c r="AF2" s="64">
        <v>1009975</v>
      </c>
      <c r="AG2" s="64">
        <v>5959760</v>
      </c>
      <c r="AH2" s="64">
        <v>152728</v>
      </c>
      <c r="AI2" s="64">
        <v>4954149</v>
      </c>
      <c r="AJ2" s="64">
        <v>1515650</v>
      </c>
      <c r="AK2" s="64">
        <v>155458</v>
      </c>
      <c r="AL2" s="64">
        <v>5955</v>
      </c>
      <c r="AM2" s="64">
        <v>601224</v>
      </c>
      <c r="AN2" s="64">
        <v>1223523</v>
      </c>
      <c r="AO2" s="64">
        <v>4045313</v>
      </c>
      <c r="AP2" s="64">
        <v>257943</v>
      </c>
      <c r="AQ2" s="64">
        <v>740197</v>
      </c>
      <c r="AR2" s="64">
        <v>53960</v>
      </c>
      <c r="AS2" s="64">
        <v>2564458</v>
      </c>
      <c r="AT2" s="64"/>
      <c r="AU2" s="64">
        <v>745673</v>
      </c>
      <c r="AV2" s="64">
        <v>166841</v>
      </c>
      <c r="AW2" s="64">
        <v>1579303</v>
      </c>
      <c r="AX2" s="64"/>
      <c r="AY2" s="64">
        <v>320487</v>
      </c>
      <c r="AZ2" s="64">
        <v>2517169</v>
      </c>
      <c r="BA2" s="64"/>
      <c r="BB2" s="64"/>
      <c r="BC2" s="67"/>
    </row>
    <row r="3" spans="1:55">
      <c r="A3" s="31" t="s">
        <v>49</v>
      </c>
      <c r="B3" s="3" t="s">
        <v>33</v>
      </c>
      <c r="C3" s="66">
        <v>6168187</v>
      </c>
      <c r="D3" s="8">
        <v>5039877</v>
      </c>
      <c r="E3" s="8">
        <v>732673</v>
      </c>
      <c r="F3" s="8">
        <v>7276316</v>
      </c>
      <c r="G3" s="8">
        <v>3025891</v>
      </c>
      <c r="H3" s="8">
        <v>39237836</v>
      </c>
      <c r="I3" s="8">
        <v>5812069</v>
      </c>
      <c r="J3" s="8">
        <v>3605597</v>
      </c>
      <c r="K3" s="8">
        <v>1003384</v>
      </c>
      <c r="L3" s="8">
        <v>670050</v>
      </c>
      <c r="M3" s="8">
        <v>21781128</v>
      </c>
      <c r="N3" s="8">
        <v>10799566</v>
      </c>
      <c r="O3" s="8">
        <v>1441553</v>
      </c>
      <c r="P3" s="8">
        <v>1900923</v>
      </c>
      <c r="Q3" s="8">
        <v>12671469</v>
      </c>
      <c r="R3" s="8">
        <v>6805985</v>
      </c>
      <c r="S3" s="8">
        <v>3193079</v>
      </c>
      <c r="T3" s="8">
        <v>2934582</v>
      </c>
      <c r="U3" s="8">
        <v>4509394</v>
      </c>
      <c r="V3" s="8">
        <v>4624047</v>
      </c>
      <c r="W3" s="8">
        <v>1372247</v>
      </c>
      <c r="X3" s="8">
        <v>6165129</v>
      </c>
      <c r="Y3" s="8">
        <v>6984723</v>
      </c>
      <c r="Z3" s="8">
        <v>10050811</v>
      </c>
      <c r="AA3" s="8">
        <v>5707390</v>
      </c>
      <c r="AB3" s="8">
        <v>2949965</v>
      </c>
      <c r="AC3" s="8">
        <v>1104271</v>
      </c>
      <c r="AD3" s="8">
        <v>1963692</v>
      </c>
      <c r="AE3" s="8">
        <v>3143991</v>
      </c>
      <c r="AF3" s="8">
        <v>1388992</v>
      </c>
      <c r="AG3" s="8">
        <v>9267130</v>
      </c>
      <c r="AH3" s="8">
        <v>2115877</v>
      </c>
      <c r="AI3" s="8">
        <v>19835913</v>
      </c>
      <c r="AJ3" s="8">
        <v>10551162</v>
      </c>
      <c r="AK3" s="8">
        <v>774948</v>
      </c>
      <c r="AL3" s="8">
        <v>11780017</v>
      </c>
      <c r="AM3" s="8">
        <v>3986639</v>
      </c>
      <c r="AN3" s="8">
        <v>4246155</v>
      </c>
      <c r="AO3" s="8">
        <v>12964056</v>
      </c>
      <c r="AP3" s="8">
        <v>1095610</v>
      </c>
      <c r="AQ3" s="8">
        <v>5190705</v>
      </c>
      <c r="AR3" s="8">
        <v>895376</v>
      </c>
      <c r="AS3" s="8">
        <v>6975218</v>
      </c>
      <c r="AT3" s="8">
        <v>29527941</v>
      </c>
      <c r="AU3" s="8">
        <v>3337975</v>
      </c>
      <c r="AV3" s="8">
        <v>645570</v>
      </c>
      <c r="AW3" s="8">
        <v>8642274</v>
      </c>
      <c r="AX3" s="8">
        <v>7738692</v>
      </c>
      <c r="AY3" s="8">
        <v>1782959</v>
      </c>
      <c r="AZ3" s="8">
        <v>5895908</v>
      </c>
      <c r="BA3" s="8">
        <v>578803</v>
      </c>
    </row>
    <row r="4" spans="1:55">
      <c r="C4">
        <f>C2*1000/C3</f>
        <v>111.35476275281538</v>
      </c>
      <c r="D4">
        <f t="shared" ref="D4:BA4" si="0">D2*1000/D3</f>
        <v>225.056286095871</v>
      </c>
      <c r="E4">
        <f t="shared" si="0"/>
        <v>170.59042710731799</v>
      </c>
      <c r="F4">
        <f t="shared" si="0"/>
        <v>124.50709947176566</v>
      </c>
      <c r="G4">
        <f t="shared" si="0"/>
        <v>204.38839336909359</v>
      </c>
      <c r="H4">
        <f t="shared" si="0"/>
        <v>665.10490028043341</v>
      </c>
      <c r="I4">
        <f t="shared" si="0"/>
        <v>219.89518706677433</v>
      </c>
      <c r="J4">
        <f t="shared" si="0"/>
        <v>723.06028654894044</v>
      </c>
      <c r="K4">
        <f t="shared" si="0"/>
        <v>333.67584095421097</v>
      </c>
      <c r="L4">
        <f t="shared" si="0"/>
        <v>1288.0486530855906</v>
      </c>
      <c r="M4">
        <f t="shared" si="0"/>
        <v>156.42853758538126</v>
      </c>
      <c r="N4">
        <f t="shared" si="0"/>
        <v>162.11160707754368</v>
      </c>
      <c r="O4">
        <f t="shared" si="0"/>
        <v>132.79151026705227</v>
      </c>
      <c r="P4">
        <f t="shared" si="0"/>
        <v>184.89912531964734</v>
      </c>
      <c r="Q4">
        <f t="shared" si="0"/>
        <v>452.15759909131293</v>
      </c>
      <c r="R4">
        <f t="shared" si="0"/>
        <v>203.52057784435317</v>
      </c>
      <c r="S4">
        <f t="shared" si="0"/>
        <v>248.55038036954301</v>
      </c>
      <c r="T4">
        <f t="shared" si="0"/>
        <v>247.88368496773987</v>
      </c>
      <c r="U4">
        <f t="shared" si="0"/>
        <v>205.36573206954193</v>
      </c>
      <c r="V4">
        <f t="shared" si="0"/>
        <v>127.10662326745381</v>
      </c>
      <c r="W4">
        <f t="shared" si="0"/>
        <v>207.19083372016846</v>
      </c>
      <c r="X4">
        <f t="shared" si="0"/>
        <v>298.5671508252301</v>
      </c>
      <c r="Y4">
        <f t="shared" si="0"/>
        <v>525.86122599278451</v>
      </c>
      <c r="Z4">
        <f t="shared" si="0"/>
        <v>148.89325846441645</v>
      </c>
      <c r="AA4">
        <f t="shared" si="0"/>
        <v>424.60441637946593</v>
      </c>
      <c r="AB4">
        <f t="shared" si="0"/>
        <v>186.51034842786271</v>
      </c>
      <c r="AC4">
        <f t="shared" si="0"/>
        <v>243.09612404925966</v>
      </c>
      <c r="AD4">
        <f t="shared" si="0"/>
        <v>290.89083216716267</v>
      </c>
      <c r="AE4">
        <f t="shared" si="0"/>
        <v>0</v>
      </c>
      <c r="AF4">
        <f t="shared" si="0"/>
        <v>727.12801801594253</v>
      </c>
      <c r="AG4">
        <f t="shared" si="0"/>
        <v>643.10741297467496</v>
      </c>
      <c r="AH4">
        <f t="shared" si="0"/>
        <v>72.181889589990348</v>
      </c>
      <c r="AI4">
        <f t="shared" si="0"/>
        <v>249.75654006951936</v>
      </c>
      <c r="AJ4">
        <f t="shared" si="0"/>
        <v>143.64768543976484</v>
      </c>
      <c r="AK4">
        <f t="shared" si="0"/>
        <v>200.60442765191988</v>
      </c>
      <c r="AL4">
        <f t="shared" si="0"/>
        <v>0.50551709730130268</v>
      </c>
      <c r="AM4">
        <f t="shared" si="0"/>
        <v>150.80974224152226</v>
      </c>
      <c r="AN4">
        <f t="shared" si="0"/>
        <v>288.14845430748522</v>
      </c>
      <c r="AO4">
        <f t="shared" si="0"/>
        <v>312.04069158602834</v>
      </c>
      <c r="AP4">
        <f t="shared" si="0"/>
        <v>235.43322897746461</v>
      </c>
      <c r="AQ4">
        <f t="shared" si="0"/>
        <v>142.60047527262674</v>
      </c>
      <c r="AR4">
        <f t="shared" si="0"/>
        <v>60.265184682189378</v>
      </c>
      <c r="AS4">
        <f t="shared" si="0"/>
        <v>367.6527385954102</v>
      </c>
      <c r="AT4">
        <f t="shared" si="0"/>
        <v>0</v>
      </c>
      <c r="AU4">
        <f t="shared" si="0"/>
        <v>223.39082827163176</v>
      </c>
      <c r="AV4">
        <f t="shared" si="0"/>
        <v>258.4398283687284</v>
      </c>
      <c r="AW4">
        <f t="shared" si="0"/>
        <v>182.74160249952732</v>
      </c>
      <c r="AX4">
        <f t="shared" si="0"/>
        <v>0</v>
      </c>
      <c r="AY4">
        <f t="shared" si="0"/>
        <v>179.7500671636308</v>
      </c>
      <c r="AZ4">
        <f t="shared" si="0"/>
        <v>426.93491825177733</v>
      </c>
      <c r="BA4">
        <f t="shared" si="0"/>
        <v>0</v>
      </c>
    </row>
    <row r="5" spans="1:55" ht="22.95" customHeight="1">
      <c r="C5">
        <v>111.35476275281538</v>
      </c>
      <c r="D5">
        <v>225.056286095871</v>
      </c>
      <c r="E5" t="e">
        <v>#REF!</v>
      </c>
      <c r="F5" t="e">
        <v>#REF!</v>
      </c>
      <c r="G5">
        <v>41.305850078538853</v>
      </c>
      <c r="H5" t="e">
        <v>#REF!</v>
      </c>
      <c r="I5" t="e">
        <v>#REF!</v>
      </c>
      <c r="J5">
        <v>251.26296699270605</v>
      </c>
      <c r="K5" t="e">
        <v>#REF!</v>
      </c>
      <c r="L5" t="e">
        <v>#REF!</v>
      </c>
      <c r="M5">
        <v>28.394167648250356</v>
      </c>
      <c r="N5" t="e">
        <v>#REF!</v>
      </c>
      <c r="O5" t="e">
        <v>#REF!</v>
      </c>
      <c r="P5">
        <v>13728.739670149711</v>
      </c>
      <c r="Q5" t="e">
        <v>#REF!</v>
      </c>
      <c r="R5" t="e">
        <v>#REF!</v>
      </c>
      <c r="S5">
        <v>400.25505162885105</v>
      </c>
      <c r="T5" t="e">
        <v>#REF!</v>
      </c>
      <c r="U5" t="e">
        <v>#REF!</v>
      </c>
      <c r="V5">
        <v>563.80568796121668</v>
      </c>
      <c r="W5" t="e">
        <v>#REF!</v>
      </c>
      <c r="X5" t="e">
        <v>#REF!</v>
      </c>
      <c r="Y5">
        <v>47.933898022870771</v>
      </c>
      <c r="Z5" t="e">
        <v>#REF!</v>
      </c>
      <c r="AA5" t="e">
        <v>#REF!</v>
      </c>
      <c r="AB5">
        <v>292.56516602739356</v>
      </c>
      <c r="AC5" t="e">
        <v>#REF!</v>
      </c>
      <c r="AD5" t="e">
        <v>#REF!</v>
      </c>
      <c r="AE5">
        <v>1083.714934298476</v>
      </c>
      <c r="AF5" t="e">
        <v>#REF!</v>
      </c>
      <c r="AG5" t="e">
        <v>#REF!</v>
      </c>
      <c r="AH5">
        <v>827.42758676425899</v>
      </c>
      <c r="AI5" t="e">
        <v>#REF!</v>
      </c>
      <c r="AJ5" t="e">
        <v>#REF!</v>
      </c>
      <c r="AK5">
        <v>247.01786442445172</v>
      </c>
      <c r="AL5" t="e">
        <v>#REF!</v>
      </c>
      <c r="AM5" t="e">
        <v>#REF!</v>
      </c>
      <c r="AN5">
        <v>82.775828955843579</v>
      </c>
      <c r="AO5" t="e">
        <v>#REF!</v>
      </c>
      <c r="AP5" t="e">
        <v>#REF!</v>
      </c>
      <c r="AQ5">
        <v>1103.8001581673395</v>
      </c>
      <c r="AR5" t="e">
        <v>#REF!</v>
      </c>
      <c r="AS5" t="e">
        <v>#REF!</v>
      </c>
      <c r="AT5">
        <v>46.910077475432509</v>
      </c>
      <c r="AU5" t="e">
        <v>#REF!</v>
      </c>
      <c r="AV5" t="e">
        <v>#REF!</v>
      </c>
      <c r="AW5">
        <v>91.832427437500826</v>
      </c>
      <c r="AX5" t="e">
        <v>#REF!</v>
      </c>
      <c r="AY5" t="e">
        <v>#REF!</v>
      </c>
      <c r="AZ5">
        <v>123.3796388953152</v>
      </c>
      <c r="BA5" t="e">
        <v>#REF!</v>
      </c>
    </row>
    <row r="7" spans="1:55">
      <c r="C7">
        <v>11.49</v>
      </c>
      <c r="D7">
        <v>13.08</v>
      </c>
      <c r="E7">
        <v>22.58</v>
      </c>
      <c r="F7">
        <v>12.55</v>
      </c>
      <c r="G7">
        <v>11.32</v>
      </c>
      <c r="H7">
        <v>22.85</v>
      </c>
      <c r="I7">
        <v>13.13</v>
      </c>
      <c r="J7">
        <v>21.86</v>
      </c>
      <c r="K7">
        <v>12.56</v>
      </c>
      <c r="L7">
        <v>13.13</v>
      </c>
      <c r="M7">
        <v>12.01</v>
      </c>
      <c r="N7">
        <v>12.6</v>
      </c>
      <c r="O7">
        <v>33.299999999999997</v>
      </c>
      <c r="P7">
        <v>10.18</v>
      </c>
      <c r="Q7">
        <v>13.24</v>
      </c>
      <c r="R7">
        <v>13.46</v>
      </c>
      <c r="S7">
        <v>12.75</v>
      </c>
      <c r="T7">
        <v>12.93</v>
      </c>
      <c r="U7">
        <v>11.51</v>
      </c>
      <c r="V7">
        <v>11.04</v>
      </c>
      <c r="W7">
        <v>17.03</v>
      </c>
      <c r="X7">
        <v>13.14</v>
      </c>
      <c r="Y7">
        <v>22.91</v>
      </c>
      <c r="Z7">
        <v>17.53</v>
      </c>
      <c r="AA7">
        <v>11.49</v>
      </c>
      <c r="AB7">
        <v>11.73</v>
      </c>
      <c r="AC7">
        <v>11.25</v>
      </c>
      <c r="AD7">
        <v>10.85</v>
      </c>
      <c r="AE7">
        <v>11.5</v>
      </c>
      <c r="AF7">
        <v>19.86</v>
      </c>
      <c r="AG7">
        <v>16.37</v>
      </c>
      <c r="AH7">
        <v>13.62</v>
      </c>
      <c r="AI7">
        <v>19.440000000000001</v>
      </c>
      <c r="AJ7">
        <v>11.5</v>
      </c>
      <c r="AK7">
        <v>10.83</v>
      </c>
      <c r="AL7">
        <v>12.78</v>
      </c>
      <c r="AM7">
        <v>12.27</v>
      </c>
      <c r="AN7">
        <v>11.33</v>
      </c>
      <c r="AO7">
        <v>13.79</v>
      </c>
      <c r="AP7">
        <v>22.3</v>
      </c>
      <c r="AQ7">
        <v>13.18</v>
      </c>
      <c r="AR7">
        <v>12.25</v>
      </c>
      <c r="AS7">
        <v>11.15</v>
      </c>
      <c r="AT7">
        <v>12.06</v>
      </c>
      <c r="AU7">
        <v>10.5</v>
      </c>
      <c r="AV7">
        <v>19.27</v>
      </c>
      <c r="AW7">
        <v>12.14</v>
      </c>
      <c r="AX7">
        <v>10.09</v>
      </c>
      <c r="AY7">
        <v>12.16</v>
      </c>
      <c r="AZ7">
        <v>14.55</v>
      </c>
      <c r="BA7">
        <v>11.2</v>
      </c>
    </row>
    <row r="8" spans="1:55">
      <c r="C8">
        <v>9.1999999999999993</v>
      </c>
      <c r="D8">
        <v>12.03</v>
      </c>
      <c r="E8">
        <v>19.59</v>
      </c>
      <c r="F8">
        <v>10.3</v>
      </c>
      <c r="G8">
        <v>9.5</v>
      </c>
      <c r="H8">
        <v>19.21</v>
      </c>
      <c r="I8">
        <v>10.86</v>
      </c>
      <c r="J8">
        <v>16.71</v>
      </c>
      <c r="K8">
        <v>9.5299999999999994</v>
      </c>
      <c r="L8">
        <v>13.02</v>
      </c>
      <c r="M8">
        <v>9.5500000000000007</v>
      </c>
      <c r="N8">
        <v>10.79</v>
      </c>
      <c r="O8">
        <v>31.16</v>
      </c>
      <c r="P8">
        <v>7.9</v>
      </c>
      <c r="Q8">
        <v>9.6999999999999993</v>
      </c>
      <c r="R8">
        <v>11.63</v>
      </c>
      <c r="S8">
        <v>10.17</v>
      </c>
      <c r="T8">
        <v>10.5</v>
      </c>
      <c r="U8">
        <v>10.79</v>
      </c>
      <c r="V8">
        <v>10.28</v>
      </c>
      <c r="W8">
        <v>12.95</v>
      </c>
      <c r="X8">
        <v>10.26</v>
      </c>
      <c r="Y8">
        <v>17.16</v>
      </c>
      <c r="Z8">
        <v>12.27</v>
      </c>
      <c r="AA8">
        <v>9.1999999999999993</v>
      </c>
      <c r="AB8">
        <v>11.03</v>
      </c>
      <c r="AC8">
        <v>10.62</v>
      </c>
      <c r="AD8">
        <v>8.85</v>
      </c>
      <c r="AE8">
        <v>7.77</v>
      </c>
      <c r="AF8">
        <v>16.23</v>
      </c>
      <c r="AG8">
        <v>12.81</v>
      </c>
      <c r="AH8">
        <v>10.83</v>
      </c>
      <c r="AI8">
        <v>16.14</v>
      </c>
      <c r="AJ8">
        <v>8.65</v>
      </c>
      <c r="AK8">
        <v>9.17</v>
      </c>
      <c r="AL8">
        <v>9.77</v>
      </c>
      <c r="AM8">
        <v>8.51</v>
      </c>
      <c r="AN8">
        <v>9.0500000000000007</v>
      </c>
      <c r="AO8">
        <v>8.92</v>
      </c>
      <c r="AP8">
        <v>15.62</v>
      </c>
      <c r="AQ8">
        <v>10.77</v>
      </c>
      <c r="AR8">
        <v>10.16</v>
      </c>
      <c r="AS8">
        <v>10.95</v>
      </c>
      <c r="AT8">
        <v>8.89</v>
      </c>
      <c r="AU8">
        <v>8.14</v>
      </c>
      <c r="AV8">
        <v>16.62</v>
      </c>
      <c r="AW8">
        <v>7.82</v>
      </c>
      <c r="AX8">
        <v>9.23</v>
      </c>
      <c r="AY8">
        <v>9.5</v>
      </c>
      <c r="AZ8">
        <v>10.92</v>
      </c>
      <c r="BA8">
        <v>9.67</v>
      </c>
    </row>
    <row r="9" spans="1:55">
      <c r="C9">
        <v>7.1</v>
      </c>
      <c r="D9">
        <v>6.38</v>
      </c>
      <c r="E9">
        <v>17</v>
      </c>
      <c r="F9">
        <v>6.78</v>
      </c>
      <c r="G9">
        <v>6.5</v>
      </c>
      <c r="H9">
        <v>15.14</v>
      </c>
      <c r="I9">
        <v>8.0500000000000007</v>
      </c>
      <c r="J9">
        <v>13.24</v>
      </c>
      <c r="K9">
        <v>7.71</v>
      </c>
      <c r="L9">
        <v>7.75</v>
      </c>
      <c r="M9">
        <v>7.81</v>
      </c>
      <c r="N9">
        <v>6.69</v>
      </c>
      <c r="O9">
        <v>27.14</v>
      </c>
      <c r="P9">
        <v>6.39</v>
      </c>
      <c r="Q9">
        <v>7.36</v>
      </c>
      <c r="R9">
        <v>7.38</v>
      </c>
      <c r="S9">
        <v>6.67</v>
      </c>
      <c r="T9">
        <v>7.38</v>
      </c>
      <c r="U9">
        <v>5.98</v>
      </c>
      <c r="V9">
        <v>6.18</v>
      </c>
      <c r="W9">
        <v>9.76</v>
      </c>
      <c r="X9">
        <v>8.49</v>
      </c>
      <c r="Y9">
        <v>15.31</v>
      </c>
      <c r="Z9">
        <v>7.77</v>
      </c>
      <c r="AA9">
        <v>7.1</v>
      </c>
      <c r="AB9">
        <v>6.08</v>
      </c>
      <c r="AC9">
        <v>6.27</v>
      </c>
      <c r="AD9">
        <v>7.37</v>
      </c>
      <c r="AE9">
        <v>6.14</v>
      </c>
      <c r="AF9">
        <v>13.84</v>
      </c>
      <c r="AG9">
        <v>10.79</v>
      </c>
      <c r="AH9">
        <v>6.25</v>
      </c>
      <c r="AI9">
        <v>6.33</v>
      </c>
      <c r="AJ9">
        <v>6.21</v>
      </c>
      <c r="AK9">
        <v>7.01</v>
      </c>
      <c r="AL9">
        <v>6.61</v>
      </c>
      <c r="AM9">
        <v>5.31</v>
      </c>
      <c r="AN9">
        <v>6.16</v>
      </c>
      <c r="AO9">
        <v>6.58</v>
      </c>
      <c r="AP9">
        <v>16.100000000000001</v>
      </c>
      <c r="AQ9">
        <v>6.23</v>
      </c>
      <c r="AR9">
        <v>8.09</v>
      </c>
      <c r="AS9">
        <v>5.62</v>
      </c>
      <c r="AT9">
        <v>6.27</v>
      </c>
      <c r="AU9">
        <v>6.26</v>
      </c>
      <c r="AV9">
        <v>11.41</v>
      </c>
      <c r="AW9">
        <v>6.64</v>
      </c>
      <c r="AX9">
        <v>5.81</v>
      </c>
      <c r="AY9">
        <v>6.12</v>
      </c>
      <c r="AZ9">
        <v>7.66</v>
      </c>
      <c r="BA9">
        <v>6.83</v>
      </c>
    </row>
    <row r="12" spans="1:55">
      <c r="B12" t="s">
        <v>181</v>
      </c>
      <c r="C12" s="88">
        <v>7.28</v>
      </c>
      <c r="D12" s="88"/>
      <c r="E12" s="68">
        <v>7.88</v>
      </c>
      <c r="F12" s="68">
        <v>7.79</v>
      </c>
      <c r="G12" s="68">
        <v>7.61</v>
      </c>
      <c r="H12" s="68">
        <v>7.49</v>
      </c>
      <c r="I12" s="68">
        <v>8.7799999999999994</v>
      </c>
      <c r="J12" s="69" t="s">
        <v>178</v>
      </c>
    </row>
    <row r="13" spans="1:55">
      <c r="A13" s="70"/>
      <c r="B13" s="71" t="s">
        <v>88</v>
      </c>
      <c r="C13" s="69"/>
      <c r="D13" s="68">
        <v>10.66</v>
      </c>
      <c r="E13" s="68">
        <v>12.04</v>
      </c>
      <c r="F13" s="68">
        <v>11.89</v>
      </c>
      <c r="G13" s="68">
        <v>11.87</v>
      </c>
      <c r="H13" s="68">
        <v>11.93</v>
      </c>
      <c r="I13" s="68">
        <v>11.97</v>
      </c>
      <c r="J13" s="69" t="s">
        <v>178</v>
      </c>
    </row>
    <row r="14" spans="1:55">
      <c r="A14" s="70"/>
      <c r="B14" s="71" t="s">
        <v>89</v>
      </c>
      <c r="C14" s="69"/>
      <c r="D14" s="68">
        <v>8.34</v>
      </c>
      <c r="E14" s="68">
        <v>9.7899999999999991</v>
      </c>
      <c r="F14" s="68">
        <v>9.99</v>
      </c>
      <c r="G14" s="68">
        <v>9.89</v>
      </c>
      <c r="H14" s="68">
        <v>9.91</v>
      </c>
      <c r="I14" s="68">
        <v>9.8000000000000007</v>
      </c>
      <c r="J14" s="69" t="s">
        <v>178</v>
      </c>
    </row>
    <row r="15" spans="1:55">
      <c r="A15" s="70"/>
      <c r="B15" s="71" t="s">
        <v>90</v>
      </c>
      <c r="C15" s="69"/>
      <c r="D15" s="68">
        <v>8.83</v>
      </c>
      <c r="E15" s="68">
        <v>8.9700000000000006</v>
      </c>
      <c r="F15" s="68">
        <v>8.69</v>
      </c>
      <c r="G15" s="68">
        <v>7.29</v>
      </c>
      <c r="H15" s="68">
        <v>6.91</v>
      </c>
      <c r="I15" s="68">
        <v>8.7100000000000009</v>
      </c>
      <c r="J15" s="69" t="s">
        <v>178</v>
      </c>
    </row>
    <row r="16" spans="1:55">
      <c r="A16" s="70"/>
      <c r="B16" s="71" t="s">
        <v>91</v>
      </c>
      <c r="C16" s="69"/>
      <c r="D16" s="68">
        <v>7.14</v>
      </c>
      <c r="E16" s="68">
        <v>8.34</v>
      </c>
      <c r="F16" s="68">
        <v>7.95</v>
      </c>
      <c r="G16" s="68">
        <v>7.68</v>
      </c>
      <c r="H16" s="68">
        <v>7.65</v>
      </c>
      <c r="I16" s="68" t="s">
        <v>81</v>
      </c>
      <c r="J16" s="69" t="s">
        <v>178</v>
      </c>
    </row>
    <row r="17" spans="1:10">
      <c r="A17" s="70"/>
      <c r="B17" s="71" t="s">
        <v>92</v>
      </c>
      <c r="C17" s="69"/>
      <c r="D17" s="68">
        <v>8.42</v>
      </c>
      <c r="E17" s="68">
        <v>8.76</v>
      </c>
      <c r="F17" s="68">
        <v>8.57</v>
      </c>
      <c r="G17" s="68">
        <v>9.41</v>
      </c>
      <c r="H17" s="68">
        <v>9.7799999999999994</v>
      </c>
      <c r="I17" s="68" t="s">
        <v>81</v>
      </c>
      <c r="J17" s="69" t="s">
        <v>178</v>
      </c>
    </row>
    <row r="18" spans="1:10">
      <c r="A18" s="70"/>
      <c r="B18" s="71" t="s">
        <v>93</v>
      </c>
      <c r="C18" s="69"/>
      <c r="D18" s="68">
        <v>6.42</v>
      </c>
      <c r="E18" s="68">
        <v>7.17</v>
      </c>
      <c r="F18" s="68">
        <v>6.84</v>
      </c>
      <c r="G18" s="68">
        <v>6.92</v>
      </c>
      <c r="H18" s="68">
        <v>6.23</v>
      </c>
      <c r="I18" s="68">
        <v>8.14</v>
      </c>
      <c r="J18" s="69" t="s">
        <v>178</v>
      </c>
    </row>
    <row r="19" spans="1:10">
      <c r="A19" s="70"/>
      <c r="B19" s="71" t="s">
        <v>94</v>
      </c>
      <c r="C19" s="69"/>
      <c r="D19" s="68">
        <v>8.7899999999999991</v>
      </c>
      <c r="E19" s="68">
        <v>9.3000000000000007</v>
      </c>
      <c r="F19" s="68">
        <v>9.23</v>
      </c>
      <c r="G19" s="68">
        <v>9.75</v>
      </c>
      <c r="H19" s="68">
        <v>9.3800000000000008</v>
      </c>
      <c r="I19" s="68" t="s">
        <v>81</v>
      </c>
      <c r="J19" s="69" t="s">
        <v>178</v>
      </c>
    </row>
    <row r="20" spans="1:10">
      <c r="A20" s="70"/>
      <c r="B20" s="71" t="s">
        <v>95</v>
      </c>
      <c r="C20" s="69"/>
      <c r="D20" s="68">
        <v>9.58</v>
      </c>
      <c r="E20" s="68">
        <v>10.37</v>
      </c>
      <c r="F20" s="68">
        <v>10.49</v>
      </c>
      <c r="G20" s="68">
        <v>10.039999999999999</v>
      </c>
      <c r="H20" s="68">
        <v>10.78</v>
      </c>
      <c r="I20" s="68">
        <v>10.81</v>
      </c>
      <c r="J20" s="69" t="s">
        <v>178</v>
      </c>
    </row>
    <row r="21" spans="1:10">
      <c r="A21" s="70"/>
      <c r="B21" s="71" t="s">
        <v>96</v>
      </c>
      <c r="C21" s="69"/>
      <c r="D21" s="68">
        <v>9.8800000000000008</v>
      </c>
      <c r="E21" s="68">
        <v>10.87</v>
      </c>
      <c r="F21" s="68">
        <v>10.42</v>
      </c>
      <c r="G21" s="68">
        <v>11.23</v>
      </c>
      <c r="H21" s="68">
        <v>10.58</v>
      </c>
      <c r="I21" s="68">
        <v>12.96</v>
      </c>
      <c r="J21" s="69" t="s">
        <v>179</v>
      </c>
    </row>
    <row r="22" spans="1:10">
      <c r="A22" s="70"/>
      <c r="B22" s="71" t="s">
        <v>97</v>
      </c>
      <c r="C22" s="69"/>
      <c r="D22" s="68">
        <v>10.42</v>
      </c>
      <c r="E22" s="68">
        <v>10.97</v>
      </c>
      <c r="F22" s="68">
        <v>11.2</v>
      </c>
      <c r="G22" s="68">
        <v>11.46</v>
      </c>
      <c r="H22" s="68">
        <v>11.51</v>
      </c>
      <c r="I22" s="68">
        <v>12.01</v>
      </c>
      <c r="J22" s="69" t="s">
        <v>178</v>
      </c>
    </row>
    <row r="23" spans="1:10">
      <c r="A23" s="70"/>
      <c r="B23" s="71" t="s">
        <v>98</v>
      </c>
      <c r="C23" s="69"/>
      <c r="D23" s="68">
        <v>7.92</v>
      </c>
      <c r="E23" s="68">
        <v>8.7799999999999994</v>
      </c>
      <c r="F23" s="68">
        <v>8.17</v>
      </c>
      <c r="G23" s="68">
        <v>8.2100000000000009</v>
      </c>
      <c r="H23" s="68">
        <v>7.71</v>
      </c>
      <c r="I23" s="68" t="s">
        <v>81</v>
      </c>
      <c r="J23" s="69" t="s">
        <v>178</v>
      </c>
    </row>
    <row r="24" spans="1:10">
      <c r="A24" s="70"/>
      <c r="B24" s="71" t="s">
        <v>99</v>
      </c>
      <c r="C24" s="69"/>
      <c r="D24" s="68">
        <v>24.78</v>
      </c>
      <c r="E24" s="68">
        <v>27.41</v>
      </c>
      <c r="F24" s="68">
        <v>30.96</v>
      </c>
      <c r="G24" s="68">
        <v>30.26</v>
      </c>
      <c r="H24" s="68">
        <v>26.56</v>
      </c>
      <c r="I24" s="68" t="s">
        <v>81</v>
      </c>
      <c r="J24" s="69" t="s">
        <v>179</v>
      </c>
    </row>
    <row r="25" spans="1:10">
      <c r="A25" s="70"/>
      <c r="B25" s="71" t="s">
        <v>100</v>
      </c>
      <c r="C25" s="69"/>
      <c r="D25" s="68">
        <v>7.12</v>
      </c>
      <c r="E25" s="68">
        <v>6.62</v>
      </c>
      <c r="F25" s="68">
        <v>6.03</v>
      </c>
      <c r="G25" s="68">
        <v>5.44</v>
      </c>
      <c r="H25" s="68">
        <v>5.59</v>
      </c>
      <c r="I25" s="68">
        <v>5.91</v>
      </c>
      <c r="J25" s="69" t="s">
        <v>178</v>
      </c>
    </row>
    <row r="26" spans="1:10">
      <c r="A26" s="70"/>
      <c r="B26" s="71" t="s">
        <v>101</v>
      </c>
      <c r="C26" s="69"/>
      <c r="D26" s="68">
        <v>7.14</v>
      </c>
      <c r="E26" s="68">
        <v>7.78</v>
      </c>
      <c r="F26" s="68">
        <v>7.24</v>
      </c>
      <c r="G26" s="68">
        <v>7.02</v>
      </c>
      <c r="H26" s="68">
        <v>6.84</v>
      </c>
      <c r="I26" s="68" t="s">
        <v>81</v>
      </c>
      <c r="J26" s="69" t="s">
        <v>178</v>
      </c>
    </row>
    <row r="27" spans="1:10">
      <c r="A27" s="70"/>
      <c r="B27" s="71" t="s">
        <v>102</v>
      </c>
      <c r="C27" s="69"/>
      <c r="D27" s="68">
        <v>6.55</v>
      </c>
      <c r="E27" s="68">
        <v>7.52</v>
      </c>
      <c r="F27" s="68">
        <v>7.37</v>
      </c>
      <c r="G27" s="68">
        <v>6.97</v>
      </c>
      <c r="H27" s="68">
        <v>6.86</v>
      </c>
      <c r="I27" s="68" t="s">
        <v>81</v>
      </c>
      <c r="J27" s="69" t="s">
        <v>178</v>
      </c>
    </row>
    <row r="28" spans="1:10">
      <c r="A28" s="70"/>
      <c r="B28" s="71" t="s">
        <v>139</v>
      </c>
      <c r="C28" s="69"/>
      <c r="D28" s="68">
        <v>5.99</v>
      </c>
      <c r="E28" s="68">
        <v>6.87</v>
      </c>
      <c r="F28" s="68">
        <v>6.84</v>
      </c>
      <c r="G28" s="68">
        <v>5.95</v>
      </c>
      <c r="H28" s="68">
        <v>5.85</v>
      </c>
      <c r="I28" s="68">
        <v>8.49</v>
      </c>
      <c r="J28" s="69" t="s">
        <v>178</v>
      </c>
    </row>
    <row r="29" spans="1:10">
      <c r="A29" s="70"/>
      <c r="B29" s="71" t="s">
        <v>103</v>
      </c>
      <c r="C29" s="69"/>
      <c r="D29" s="68">
        <v>8.41</v>
      </c>
      <c r="E29" s="68">
        <v>9.3000000000000007</v>
      </c>
      <c r="F29" s="68">
        <v>8.6300000000000008</v>
      </c>
      <c r="G29" s="68">
        <v>7.68</v>
      </c>
      <c r="H29" s="68">
        <v>7.49</v>
      </c>
      <c r="I29" s="68">
        <v>8.93</v>
      </c>
      <c r="J29" s="69" t="s">
        <v>178</v>
      </c>
    </row>
    <row r="30" spans="1:10">
      <c r="A30" s="70"/>
      <c r="B30" s="71" t="s">
        <v>104</v>
      </c>
      <c r="C30" s="69"/>
      <c r="D30" s="68">
        <v>7.89</v>
      </c>
      <c r="E30" s="68">
        <v>9.06</v>
      </c>
      <c r="F30" s="68">
        <v>8.43</v>
      </c>
      <c r="G30" s="68">
        <v>8.6</v>
      </c>
      <c r="H30" s="68">
        <v>8.64</v>
      </c>
      <c r="I30" s="68" t="s">
        <v>81</v>
      </c>
      <c r="J30" s="69" t="s">
        <v>178</v>
      </c>
    </row>
    <row r="31" spans="1:10">
      <c r="A31" s="70"/>
      <c r="B31" s="71" t="s">
        <v>105</v>
      </c>
      <c r="C31" s="69"/>
      <c r="D31" s="68">
        <v>7.92</v>
      </c>
      <c r="E31" s="68">
        <v>8.99</v>
      </c>
      <c r="F31" s="68">
        <v>8.7100000000000009</v>
      </c>
      <c r="G31" s="68">
        <v>8.43</v>
      </c>
      <c r="H31" s="68">
        <v>8.3699999999999992</v>
      </c>
      <c r="I31" s="68" t="s">
        <v>81</v>
      </c>
      <c r="J31" s="69" t="s">
        <v>178</v>
      </c>
    </row>
    <row r="32" spans="1:10">
      <c r="A32" s="70"/>
      <c r="B32" s="71" t="s">
        <v>106</v>
      </c>
      <c r="C32" s="69"/>
      <c r="D32" s="68">
        <v>10.63</v>
      </c>
      <c r="E32" s="68">
        <v>11.33</v>
      </c>
      <c r="F32" s="68">
        <v>13.01</v>
      </c>
      <c r="G32" s="68">
        <v>12.62</v>
      </c>
      <c r="H32" s="68">
        <v>11.36</v>
      </c>
      <c r="I32" s="68" t="s">
        <v>81</v>
      </c>
      <c r="J32" s="69" t="s">
        <v>178</v>
      </c>
    </row>
    <row r="33" spans="1:10">
      <c r="A33" s="70"/>
      <c r="B33" s="71" t="s">
        <v>107</v>
      </c>
      <c r="C33" s="69"/>
      <c r="D33" s="68">
        <v>8.94</v>
      </c>
      <c r="E33" s="68">
        <v>10.27</v>
      </c>
      <c r="F33" s="68">
        <v>9.57</v>
      </c>
      <c r="G33" s="68">
        <v>10.14</v>
      </c>
      <c r="H33" s="68">
        <v>10.62</v>
      </c>
      <c r="I33" s="68" t="s">
        <v>81</v>
      </c>
      <c r="J33" s="69" t="s">
        <v>178</v>
      </c>
    </row>
    <row r="34" spans="1:10">
      <c r="A34" s="70"/>
      <c r="B34" s="71" t="s">
        <v>108</v>
      </c>
      <c r="C34" s="69"/>
      <c r="D34" s="68">
        <v>9.48</v>
      </c>
      <c r="E34" s="68">
        <v>10.16</v>
      </c>
      <c r="F34" s="68">
        <v>12.84</v>
      </c>
      <c r="G34" s="68">
        <v>11.32</v>
      </c>
      <c r="H34" s="68">
        <v>11.2</v>
      </c>
      <c r="I34" s="68">
        <v>12</v>
      </c>
      <c r="J34" s="69" t="s">
        <v>178</v>
      </c>
    </row>
    <row r="35" spans="1:10">
      <c r="A35" s="70"/>
      <c r="B35" s="71" t="s">
        <v>109</v>
      </c>
      <c r="C35" s="69"/>
      <c r="D35" s="68">
        <v>6.9</v>
      </c>
      <c r="E35" s="68">
        <v>7.02</v>
      </c>
      <c r="F35" s="68">
        <v>6.91</v>
      </c>
      <c r="G35" s="68">
        <v>6.81</v>
      </c>
      <c r="H35" s="68">
        <v>6.86</v>
      </c>
      <c r="I35" s="68">
        <v>7.74</v>
      </c>
      <c r="J35" s="69" t="s">
        <v>178</v>
      </c>
    </row>
    <row r="36" spans="1:10">
      <c r="A36" s="70"/>
      <c r="B36" s="71" t="s">
        <v>110</v>
      </c>
      <c r="C36" s="69"/>
      <c r="D36" s="68">
        <v>6.44</v>
      </c>
      <c r="E36" s="68">
        <v>6.8</v>
      </c>
      <c r="F36" s="68">
        <v>7.08</v>
      </c>
      <c r="G36" s="68">
        <v>6.63</v>
      </c>
      <c r="H36" s="68">
        <v>6.39</v>
      </c>
      <c r="I36" s="68" t="s">
        <v>81</v>
      </c>
      <c r="J36" s="69" t="s">
        <v>178</v>
      </c>
    </row>
    <row r="37" spans="1:10">
      <c r="A37" s="70"/>
      <c r="B37" s="71" t="s">
        <v>111</v>
      </c>
      <c r="C37" s="69"/>
      <c r="D37" s="68">
        <v>7.8</v>
      </c>
      <c r="E37" s="68">
        <v>8.82</v>
      </c>
      <c r="F37" s="68">
        <v>8.5</v>
      </c>
      <c r="G37" s="68">
        <v>8.5</v>
      </c>
      <c r="H37" s="68">
        <v>8.67</v>
      </c>
      <c r="I37" s="68" t="s">
        <v>81</v>
      </c>
      <c r="J37" s="69" t="s">
        <v>178</v>
      </c>
    </row>
    <row r="38" spans="1:10">
      <c r="A38" s="70"/>
      <c r="B38" s="71" t="s">
        <v>87</v>
      </c>
      <c r="C38" s="69"/>
      <c r="D38" s="68">
        <v>7.89</v>
      </c>
      <c r="E38" s="68">
        <v>8.44</v>
      </c>
      <c r="F38" s="68">
        <v>7.96</v>
      </c>
      <c r="G38" s="68">
        <v>7.67</v>
      </c>
      <c r="H38" s="68">
        <v>7.35</v>
      </c>
      <c r="I38" s="68">
        <v>7.69</v>
      </c>
      <c r="J38" s="69" t="s">
        <v>178</v>
      </c>
    </row>
    <row r="39" spans="1:10">
      <c r="A39" s="70"/>
      <c r="B39" s="71" t="s">
        <v>112</v>
      </c>
      <c r="C39" s="69"/>
      <c r="D39" s="68">
        <v>7.13</v>
      </c>
      <c r="E39" s="68">
        <v>7.42</v>
      </c>
      <c r="F39" s="68">
        <v>7.09</v>
      </c>
      <c r="G39" s="68">
        <v>6.89</v>
      </c>
      <c r="H39" s="68">
        <v>6.98</v>
      </c>
      <c r="I39" s="68" t="s">
        <v>81</v>
      </c>
      <c r="J39" s="69" t="s">
        <v>178</v>
      </c>
    </row>
    <row r="40" spans="1:10">
      <c r="A40" s="70"/>
      <c r="B40" s="71" t="s">
        <v>113</v>
      </c>
      <c r="C40" s="69"/>
      <c r="D40" s="68">
        <v>5.45</v>
      </c>
      <c r="E40" s="68">
        <v>6.37</v>
      </c>
      <c r="F40" s="68">
        <v>6.28</v>
      </c>
      <c r="G40" s="68">
        <v>5.83</v>
      </c>
      <c r="H40" s="68">
        <v>5.46</v>
      </c>
      <c r="I40" s="68" t="s">
        <v>81</v>
      </c>
      <c r="J40" s="69" t="s">
        <v>178</v>
      </c>
    </row>
    <row r="41" spans="1:10">
      <c r="A41" s="70"/>
      <c r="B41" s="71" t="s">
        <v>114</v>
      </c>
      <c r="C41" s="69"/>
      <c r="D41" s="68">
        <v>6.84</v>
      </c>
      <c r="E41" s="68">
        <v>5.71</v>
      </c>
      <c r="F41" s="68">
        <v>6.34</v>
      </c>
      <c r="G41" s="68">
        <v>6.49</v>
      </c>
      <c r="H41" s="68">
        <v>7.25</v>
      </c>
      <c r="I41" s="68">
        <v>6.56</v>
      </c>
      <c r="J41" s="69" t="s">
        <v>178</v>
      </c>
    </row>
    <row r="42" spans="1:10">
      <c r="A42" s="70"/>
      <c r="B42" s="71" t="s">
        <v>115</v>
      </c>
      <c r="C42" s="69"/>
      <c r="D42" s="68">
        <v>11.36</v>
      </c>
      <c r="E42" s="68">
        <v>11.71</v>
      </c>
      <c r="F42" s="68">
        <v>12.72</v>
      </c>
      <c r="G42" s="68">
        <v>12.48</v>
      </c>
      <c r="H42" s="68">
        <v>11.29</v>
      </c>
      <c r="I42" s="68">
        <v>12.6</v>
      </c>
      <c r="J42" s="69" t="s">
        <v>180</v>
      </c>
    </row>
    <row r="43" spans="1:10">
      <c r="A43" s="70"/>
      <c r="B43" s="71" t="s">
        <v>116</v>
      </c>
      <c r="C43" s="69"/>
      <c r="D43" s="68">
        <v>7.93</v>
      </c>
      <c r="E43" s="68">
        <v>9.14</v>
      </c>
      <c r="F43" s="68">
        <v>9.01</v>
      </c>
      <c r="G43" s="68">
        <v>9.0500000000000007</v>
      </c>
      <c r="H43" s="68">
        <v>8.7899999999999991</v>
      </c>
      <c r="I43" s="68">
        <v>10.26</v>
      </c>
      <c r="J43" s="69" t="s">
        <v>178</v>
      </c>
    </row>
    <row r="44" spans="1:10">
      <c r="A44" s="70"/>
      <c r="B44" s="71" t="s">
        <v>117</v>
      </c>
      <c r="C44" s="69"/>
      <c r="D44" s="68">
        <v>5.68</v>
      </c>
      <c r="E44" s="68">
        <v>6.59</v>
      </c>
      <c r="F44" s="68">
        <v>5.57</v>
      </c>
      <c r="G44" s="68">
        <v>4.5599999999999996</v>
      </c>
      <c r="H44" s="68">
        <v>4.76</v>
      </c>
      <c r="I44" s="68" t="s">
        <v>81</v>
      </c>
      <c r="J44" s="69" t="s">
        <v>178</v>
      </c>
    </row>
    <row r="45" spans="1:10">
      <c r="A45" s="70"/>
      <c r="B45" s="71" t="s">
        <v>118</v>
      </c>
      <c r="C45" s="69"/>
      <c r="D45" s="68">
        <v>6.19</v>
      </c>
      <c r="E45" s="68">
        <v>6.87</v>
      </c>
      <c r="F45" s="68">
        <v>7.36</v>
      </c>
      <c r="G45" s="68">
        <v>7.21</v>
      </c>
      <c r="H45" s="68">
        <v>6.88</v>
      </c>
      <c r="I45" s="68" t="s">
        <v>81</v>
      </c>
      <c r="J45" s="69" t="s">
        <v>178</v>
      </c>
    </row>
    <row r="46" spans="1:10">
      <c r="A46" s="70"/>
      <c r="B46" s="71" t="s">
        <v>119</v>
      </c>
      <c r="C46" s="69"/>
      <c r="D46" s="68">
        <v>7.71</v>
      </c>
      <c r="E46" s="68">
        <v>8.92</v>
      </c>
      <c r="F46" s="68">
        <v>8.48</v>
      </c>
      <c r="G46" s="68">
        <v>8.76</v>
      </c>
      <c r="H46" s="68">
        <v>9.01</v>
      </c>
      <c r="I46" s="68" t="s">
        <v>81</v>
      </c>
      <c r="J46" s="69" t="s">
        <v>178</v>
      </c>
    </row>
    <row r="47" spans="1:10">
      <c r="A47" s="70"/>
      <c r="B47" s="71" t="s">
        <v>120</v>
      </c>
      <c r="C47" s="69"/>
      <c r="D47" s="68">
        <v>5.45</v>
      </c>
      <c r="E47" s="68">
        <v>6</v>
      </c>
      <c r="F47" s="68">
        <v>5.9</v>
      </c>
      <c r="G47" s="68">
        <v>5.67</v>
      </c>
      <c r="H47" s="68">
        <v>5.26</v>
      </c>
      <c r="I47" s="68" t="s">
        <v>81</v>
      </c>
      <c r="J47" s="69" t="s">
        <v>178</v>
      </c>
    </row>
    <row r="48" spans="1:10">
      <c r="A48" s="70"/>
      <c r="B48" s="71" t="s">
        <v>121</v>
      </c>
      <c r="C48" s="69"/>
      <c r="D48" s="68">
        <v>5.74</v>
      </c>
      <c r="E48" s="68">
        <v>6.11</v>
      </c>
      <c r="F48" s="68">
        <v>5.92</v>
      </c>
      <c r="G48" s="68">
        <v>5.97</v>
      </c>
      <c r="H48" s="68">
        <v>5.63</v>
      </c>
      <c r="I48" s="68">
        <v>6.73</v>
      </c>
      <c r="J48" s="69" t="s">
        <v>178</v>
      </c>
    </row>
    <row r="49" spans="1:10">
      <c r="A49" s="70"/>
      <c r="B49" s="71" t="s">
        <v>122</v>
      </c>
      <c r="C49" s="69"/>
      <c r="D49" s="68">
        <v>7.72</v>
      </c>
      <c r="E49" s="68">
        <v>8.44</v>
      </c>
      <c r="F49" s="68">
        <v>7.09</v>
      </c>
      <c r="G49" s="68">
        <v>7.28</v>
      </c>
      <c r="H49" s="68">
        <v>6.93</v>
      </c>
      <c r="I49" s="68">
        <v>7.96</v>
      </c>
      <c r="J49" s="69" t="s">
        <v>178</v>
      </c>
    </row>
    <row r="50" spans="1:10">
      <c r="A50" s="70"/>
      <c r="B50" s="71" t="s">
        <v>123</v>
      </c>
      <c r="C50" s="69"/>
      <c r="D50" s="68">
        <v>9.3000000000000007</v>
      </c>
      <c r="E50" s="68">
        <v>8.74</v>
      </c>
      <c r="F50" s="68">
        <v>8.48</v>
      </c>
      <c r="G50" s="68">
        <v>7.88</v>
      </c>
      <c r="H50" s="68">
        <v>8.25</v>
      </c>
      <c r="I50" s="68" t="s">
        <v>81</v>
      </c>
      <c r="J50" s="69" t="s">
        <v>178</v>
      </c>
    </row>
    <row r="51" spans="1:10">
      <c r="A51" s="70"/>
      <c r="B51" s="71" t="s">
        <v>124</v>
      </c>
      <c r="C51" s="69"/>
      <c r="D51" s="68">
        <v>8.15</v>
      </c>
      <c r="E51" s="68">
        <v>9.16</v>
      </c>
      <c r="F51" s="68">
        <v>9.3699999999999992</v>
      </c>
      <c r="G51" s="68">
        <v>9.49</v>
      </c>
      <c r="H51" s="68">
        <v>9.1</v>
      </c>
      <c r="I51" s="68">
        <v>9.56</v>
      </c>
      <c r="J51" s="69" t="s">
        <v>178</v>
      </c>
    </row>
    <row r="52" spans="1:10">
      <c r="A52" s="70"/>
      <c r="B52" s="71" t="s">
        <v>125</v>
      </c>
      <c r="C52" s="69"/>
      <c r="D52" s="68">
        <v>11.16</v>
      </c>
      <c r="E52" s="68">
        <v>11.3</v>
      </c>
      <c r="F52" s="68">
        <v>12.98</v>
      </c>
      <c r="G52" s="68">
        <v>12.87</v>
      </c>
      <c r="H52" s="68">
        <v>12.31</v>
      </c>
      <c r="I52" s="68">
        <v>13.21</v>
      </c>
      <c r="J52" s="69" t="s">
        <v>178</v>
      </c>
    </row>
    <row r="53" spans="1:10">
      <c r="A53" s="70"/>
      <c r="B53" s="71" t="s">
        <v>126</v>
      </c>
      <c r="C53" s="69"/>
      <c r="D53" s="68">
        <v>8.42</v>
      </c>
      <c r="E53" s="68">
        <v>9.32</v>
      </c>
      <c r="F53" s="68">
        <v>9.3699999999999992</v>
      </c>
      <c r="G53" s="68">
        <v>8.6300000000000008</v>
      </c>
      <c r="H53" s="68">
        <v>8.61</v>
      </c>
      <c r="I53" s="68" t="s">
        <v>81</v>
      </c>
      <c r="J53" s="69" t="s">
        <v>178</v>
      </c>
    </row>
    <row r="54" spans="1:10">
      <c r="A54" s="70"/>
      <c r="B54" s="71" t="s">
        <v>127</v>
      </c>
      <c r="C54" s="69"/>
      <c r="D54" s="68">
        <v>5.64</v>
      </c>
      <c r="E54" s="68">
        <v>6.26</v>
      </c>
      <c r="F54" s="68">
        <v>5.91</v>
      </c>
      <c r="G54" s="68">
        <v>5.5</v>
      </c>
      <c r="H54" s="68">
        <v>5.27</v>
      </c>
      <c r="I54" s="68" t="s">
        <v>81</v>
      </c>
      <c r="J54" s="69" t="s">
        <v>178</v>
      </c>
    </row>
    <row r="55" spans="1:10">
      <c r="A55" s="70"/>
      <c r="B55" s="71" t="s">
        <v>128</v>
      </c>
      <c r="C55" s="69"/>
      <c r="D55" s="68">
        <v>7.8</v>
      </c>
      <c r="E55" s="68">
        <v>8.74</v>
      </c>
      <c r="F55" s="68">
        <v>8.41</v>
      </c>
      <c r="G55" s="68">
        <v>8.1</v>
      </c>
      <c r="H55" s="68">
        <v>7.73</v>
      </c>
      <c r="I55" s="68" t="s">
        <v>81</v>
      </c>
      <c r="J55" s="69" t="s">
        <v>178</v>
      </c>
    </row>
    <row r="56" spans="1:10">
      <c r="A56" s="70"/>
      <c r="B56" s="71" t="s">
        <v>129</v>
      </c>
      <c r="C56" s="69"/>
      <c r="D56" s="68">
        <v>6.89</v>
      </c>
      <c r="E56" s="68">
        <v>7.71</v>
      </c>
      <c r="F56" s="68">
        <v>6.55</v>
      </c>
      <c r="G56" s="68">
        <v>6.18</v>
      </c>
      <c r="H56" s="68">
        <v>6.52</v>
      </c>
      <c r="I56" s="68" t="s">
        <v>81</v>
      </c>
      <c r="J56" s="69" t="s">
        <v>178</v>
      </c>
    </row>
    <row r="57" spans="1:10">
      <c r="A57" s="70"/>
      <c r="B57" s="71" t="s">
        <v>130</v>
      </c>
      <c r="C57" s="69"/>
      <c r="D57" s="68">
        <v>7.43</v>
      </c>
      <c r="E57" s="68">
        <v>7.4</v>
      </c>
      <c r="F57" s="68">
        <v>7.37</v>
      </c>
      <c r="G57" s="68">
        <v>6.35</v>
      </c>
      <c r="H57" s="68">
        <v>6.56</v>
      </c>
      <c r="I57" s="68">
        <v>7.37</v>
      </c>
      <c r="J57" s="69" t="s">
        <v>178</v>
      </c>
    </row>
    <row r="58" spans="1:10">
      <c r="A58" s="70"/>
      <c r="B58" s="71" t="s">
        <v>131</v>
      </c>
      <c r="C58" s="69"/>
      <c r="D58" s="68">
        <v>6.63</v>
      </c>
      <c r="E58" s="68">
        <v>7.04</v>
      </c>
      <c r="F58" s="68">
        <v>6.77</v>
      </c>
      <c r="G58" s="68">
        <v>6.01</v>
      </c>
      <c r="H58" s="68">
        <v>5.41</v>
      </c>
      <c r="I58" s="68">
        <v>6.51</v>
      </c>
      <c r="J58" s="69" t="s">
        <v>179</v>
      </c>
    </row>
    <row r="59" spans="1:10">
      <c r="A59" s="70"/>
      <c r="B59" s="71" t="s">
        <v>132</v>
      </c>
      <c r="C59" s="69"/>
      <c r="D59" s="68">
        <v>7.23</v>
      </c>
      <c r="E59" s="68">
        <v>7.99</v>
      </c>
      <c r="F59" s="68">
        <v>8.08</v>
      </c>
      <c r="G59" s="68">
        <v>8.5299999999999994</v>
      </c>
      <c r="H59" s="68">
        <v>8.1199999999999992</v>
      </c>
      <c r="I59" s="68" t="s">
        <v>81</v>
      </c>
      <c r="J59" s="69" t="s">
        <v>178</v>
      </c>
    </row>
    <row r="60" spans="1:10">
      <c r="A60" s="70"/>
      <c r="B60" s="71" t="s">
        <v>133</v>
      </c>
      <c r="C60" s="69"/>
      <c r="D60" s="68">
        <v>8.49</v>
      </c>
      <c r="E60" s="68">
        <v>8.3000000000000007</v>
      </c>
      <c r="F60" s="68">
        <v>7.9</v>
      </c>
      <c r="G60" s="68">
        <v>7.49</v>
      </c>
      <c r="H60" s="68">
        <v>8.76</v>
      </c>
      <c r="I60" s="68" t="s">
        <v>81</v>
      </c>
      <c r="J60" s="69" t="s">
        <v>178</v>
      </c>
    </row>
    <row r="61" spans="1:10">
      <c r="A61" s="70"/>
      <c r="B61" s="71" t="s">
        <v>134</v>
      </c>
      <c r="C61" s="69"/>
      <c r="D61" s="68">
        <v>7.75</v>
      </c>
      <c r="E61" s="68">
        <v>7.65</v>
      </c>
      <c r="F61" s="68">
        <v>8.11</v>
      </c>
      <c r="G61" s="68">
        <v>8.02</v>
      </c>
      <c r="H61" s="68">
        <v>8.16</v>
      </c>
      <c r="I61" s="68">
        <v>8.32</v>
      </c>
      <c r="J61" s="69" t="s">
        <v>178</v>
      </c>
    </row>
    <row r="62" spans="1:10">
      <c r="A62" s="70"/>
      <c r="B62" s="71" t="s">
        <v>135</v>
      </c>
      <c r="C62" s="69"/>
      <c r="D62" s="68">
        <v>6.29</v>
      </c>
      <c r="E62" s="68">
        <v>6.6</v>
      </c>
      <c r="F62" s="68">
        <v>6.44</v>
      </c>
      <c r="G62" s="68">
        <v>6.14</v>
      </c>
      <c r="H62" s="68">
        <v>5.74</v>
      </c>
      <c r="I62" s="68" t="s">
        <v>81</v>
      </c>
      <c r="J62" s="69" t="s">
        <v>178</v>
      </c>
    </row>
    <row r="63" spans="1:10">
      <c r="A63" s="70"/>
      <c r="B63" s="71" t="s">
        <v>136</v>
      </c>
      <c r="C63" s="69"/>
      <c r="D63" s="68">
        <v>6.54</v>
      </c>
      <c r="E63" s="68">
        <v>6.92</v>
      </c>
      <c r="F63" s="68">
        <v>6.61</v>
      </c>
      <c r="G63" s="68">
        <v>6.3</v>
      </c>
      <c r="H63" s="68">
        <v>6.58</v>
      </c>
      <c r="I63" s="68">
        <v>7.7</v>
      </c>
      <c r="J63" s="69" t="s">
        <v>178</v>
      </c>
    </row>
  </sheetData>
  <mergeCells count="1">
    <mergeCell ref="C12:D12"/>
  </mergeCells>
  <hyperlinks>
    <hyperlink ref="J12" r:id="rId1" display="https://www.eia.gov/dnav/ng/hist/n3020us3a.htm" xr:uid="{B884D938-8C64-1D4E-949C-4D8268C81410}"/>
    <hyperlink ref="C13" r:id="rId2" display="https://www.eia.gov/opendata/qb.php?sdid=NG.N3020AL3.A" xr:uid="{0A1702B9-E56B-4648-9DED-36F92E67D8D6}"/>
    <hyperlink ref="J13" r:id="rId3" display="https://www.eia.gov/dnav/ng/hist/n3020al3a.htm" xr:uid="{B91D51DD-EE1D-8043-8524-422D467766F3}"/>
    <hyperlink ref="C14" r:id="rId4" display="https://www.eia.gov/opendata/qb.php?sdid=NG.N3020AK3.A" xr:uid="{7838CB7F-CF58-B646-A130-C90F8A57A2B5}"/>
    <hyperlink ref="J14" r:id="rId5" display="https://www.eia.gov/dnav/ng/hist/n3020ak3a.htm" xr:uid="{0D74BFF1-B7F1-1E4D-AD20-C86F6D562DA4}"/>
    <hyperlink ref="C15" r:id="rId6" display="https://www.eia.gov/opendata/qb.php?sdid=NG.N3020AZ3.A" xr:uid="{0EE7213D-CB02-9E41-97A2-AE38FDD5B03C}"/>
    <hyperlink ref="J15" r:id="rId7" display="https://www.eia.gov/dnav/ng/hist/n3020az3a.htm" xr:uid="{766969A3-A016-1A40-B951-112AE6F5E87A}"/>
    <hyperlink ref="C16" r:id="rId8" display="https://www.eia.gov/opendata/qb.php?sdid=NG.N3020AR3.A" xr:uid="{032FA263-F22C-5D4E-9201-32AD2F83A2DD}"/>
    <hyperlink ref="J16" r:id="rId9" display="https://www.eia.gov/dnav/ng/hist/n3020ar3a.htm" xr:uid="{F77B5CFD-8DB6-9146-93A0-9D700855E90C}"/>
    <hyperlink ref="C17" r:id="rId10" display="https://www.eia.gov/opendata/qb.php?sdid=NG.N3020CA3.A" xr:uid="{319EF022-EB12-994D-82C4-19DA5FB18C37}"/>
    <hyperlink ref="J17" r:id="rId11" display="https://www.eia.gov/dnav/ng/hist/n3020ca3a.htm" xr:uid="{07DD106C-CD74-2A47-90E0-A67D14D75D9A}"/>
    <hyperlink ref="C18" r:id="rId12" display="https://www.eia.gov/opendata/qb.php?sdid=NG.N3020CO3.A" xr:uid="{24004BAB-E35A-3C44-B0C5-CE76C3FBFC9F}"/>
    <hyperlink ref="J18" r:id="rId13" display="https://www.eia.gov/dnav/ng/hist/n3020co3a.htm" xr:uid="{6E7A0E88-5C86-1B4C-A9BC-8B806C4E4C47}"/>
    <hyperlink ref="C19" r:id="rId14" display="https://www.eia.gov/opendata/qb.php?sdid=NG.N3020CT3.A" xr:uid="{6D8F94FE-1725-9C47-93FC-9551DE081796}"/>
    <hyperlink ref="J19" r:id="rId15" display="https://www.eia.gov/dnav/ng/hist/n3020ct3a.htm" xr:uid="{B54B9877-DF80-8845-804A-7F56C03243B4}"/>
    <hyperlink ref="C20" r:id="rId16" display="https://www.eia.gov/opendata/qb.php?sdid=NG.N3020DE3.A" xr:uid="{1411B6E1-D3D5-5441-94CB-D0C9CA453C94}"/>
    <hyperlink ref="J20" r:id="rId17" display="https://www.eia.gov/dnav/ng/hist/n3020de3a.htm" xr:uid="{5E97338E-884F-CD40-B2EF-BD92ACB4DABE}"/>
    <hyperlink ref="C21" r:id="rId18" display="https://www.eia.gov/opendata/qb.php?sdid=NG.N3020DC3.A" xr:uid="{EE5714EA-6D40-4049-A34D-DB6A882F38FE}"/>
    <hyperlink ref="J21" r:id="rId19" display="https://www.eia.gov/dnav/ng/hist/n3020dc3a.htm" xr:uid="{4488D16E-5AFB-194D-A38E-95729781DB9A}"/>
    <hyperlink ref="C22" r:id="rId20" display="https://www.eia.gov/opendata/qb.php?sdid=NG.N3020FL3.A" xr:uid="{B73A17D8-5FFE-A741-86B9-83C708A1C958}"/>
    <hyperlink ref="J22" r:id="rId21" display="https://www.eia.gov/dnav/ng/hist/n3020fl3a.htm" xr:uid="{C3DBD293-0943-7B4E-85BE-1064170830D4}"/>
    <hyperlink ref="C23" r:id="rId22" display="https://www.eia.gov/opendata/qb.php?sdid=NG.N3020GA3.A" xr:uid="{764ACAFE-6A3F-4B46-B5CF-DD685FB244ED}"/>
    <hyperlink ref="J23" r:id="rId23" display="https://www.eia.gov/dnav/ng/hist/n3020ga3a.htm" xr:uid="{C4265BC3-4ABC-E54E-B825-9968B6590119}"/>
    <hyperlink ref="C24" r:id="rId24" display="https://www.eia.gov/opendata/qb.php?sdid=NG.N3020HI3.A" xr:uid="{A17DA0C0-3C7E-BA42-8904-1ECC88C2C80C}"/>
    <hyperlink ref="J24" r:id="rId25" display="https://www.eia.gov/dnav/ng/hist/n3020hi3a.htm" xr:uid="{3DA06F38-C229-084B-B632-2D0269AB5E51}"/>
    <hyperlink ref="C25" r:id="rId26" display="https://www.eia.gov/opendata/qb.php?sdid=NG.N3020ID3.A" xr:uid="{544E1B1E-4068-8740-B6A8-669F3E75BC4D}"/>
    <hyperlink ref="J25" r:id="rId27" display="https://www.eia.gov/dnav/ng/hist/n3020id3a.htm" xr:uid="{1BDFCD10-6344-5D41-BB07-4F320A7593DB}"/>
    <hyperlink ref="C26" r:id="rId28" display="https://www.eia.gov/opendata/qb.php?sdid=NG.N3020IL3.A" xr:uid="{7DD1F74B-B538-9443-AE92-63141F16ABBF}"/>
    <hyperlink ref="J26" r:id="rId29" display="https://www.eia.gov/dnav/ng/hist/n3020il3a.htm" xr:uid="{67122FE1-85B0-D54C-8059-7C5BAF78B1B3}"/>
    <hyperlink ref="C27" r:id="rId30" display="https://www.eia.gov/opendata/qb.php?sdid=NG.N3020IN3.A" xr:uid="{B3288DBA-32C1-1244-8CB9-80CD285420F0}"/>
    <hyperlink ref="J27" r:id="rId31" display="https://www.eia.gov/dnav/ng/hist/n3020in3a.htm" xr:uid="{FCE35B48-F5B2-2244-A7BE-C3046A3B2B10}"/>
    <hyperlink ref="C28" r:id="rId32" display="https://www.eia.gov/opendata/qb.php?sdid=NG.N3020IA3.A" xr:uid="{E1646962-F96B-BB46-9311-C97CE087A036}"/>
    <hyperlink ref="J28" r:id="rId33" display="https://www.eia.gov/dnav/ng/hist/n3020ia3a.htm" xr:uid="{9470C00E-EE74-F443-BFA2-663FBCC4D9AD}"/>
    <hyperlink ref="C29" r:id="rId34" display="https://www.eia.gov/opendata/qb.php?sdid=NG.N3020KS3.A" xr:uid="{8E58D0E2-A88A-5542-8FBB-E78C6BC551C6}"/>
    <hyperlink ref="J29" r:id="rId35" display="https://www.eia.gov/dnav/ng/hist/n3020ks3a.htm" xr:uid="{B8C973B0-7098-EC44-B290-23B144C523FC}"/>
    <hyperlink ref="C30" r:id="rId36" display="https://www.eia.gov/opendata/qb.php?sdid=NG.N3020KY3.A" xr:uid="{29A5C997-AA7E-7248-B23D-777533E229EA}"/>
    <hyperlink ref="J30" r:id="rId37" display="https://www.eia.gov/dnav/ng/hist/n3020ky3a.htm" xr:uid="{A5DF28A9-C30C-9645-AE4E-237143741EE3}"/>
    <hyperlink ref="C31" r:id="rId38" display="https://www.eia.gov/opendata/qb.php?sdid=NG.N3020LA3.A" xr:uid="{5E31E2AD-610E-A941-8BCF-02C6F4792F45}"/>
    <hyperlink ref="J31" r:id="rId39" display="https://www.eia.gov/dnav/ng/hist/n3020la3a.htm" xr:uid="{7CB7F6A0-F0E8-4949-A3B2-FF9A8AA68CC1}"/>
    <hyperlink ref="C32" r:id="rId40" display="https://www.eia.gov/opendata/qb.php?sdid=NG.N3020ME3.A" xr:uid="{534A204E-3F59-BE49-B9E9-C3E5AA213DBB}"/>
    <hyperlink ref="J32" r:id="rId41" display="https://www.eia.gov/dnav/ng/hist/n3020me3a.htm" xr:uid="{FD8C8A84-20C1-284A-92DE-424E2513FCCF}"/>
    <hyperlink ref="C33" r:id="rId42" display="https://www.eia.gov/opendata/qb.php?sdid=NG.N3020MD3.A" xr:uid="{92C42D64-3BA2-6A47-9A85-4DDCA438A77C}"/>
    <hyperlink ref="J33" r:id="rId43" display="https://www.eia.gov/dnav/ng/hist/n3020md3a.htm" xr:uid="{427E9335-14F0-BF4F-AEA2-BFD0F76E5A06}"/>
    <hyperlink ref="C34" r:id="rId44" display="https://www.eia.gov/opendata/qb.php?sdid=NG.N3020MA3.A" xr:uid="{970F6EC6-BEC2-374D-8B7C-214B56B61E01}"/>
    <hyperlink ref="J34" r:id="rId45" display="https://www.eia.gov/dnav/ng/hist/n3020ma3a.htm" xr:uid="{E6681F29-81AE-9946-A037-E376BE597F5B}"/>
    <hyperlink ref="C35" r:id="rId46" display="https://www.eia.gov/opendata/qb.php?sdid=NG.N3020MI3.A" xr:uid="{838B64DE-9C2A-DB44-AF2B-9B2B75C90FD8}"/>
    <hyperlink ref="J35" r:id="rId47" display="https://www.eia.gov/dnav/ng/hist/n3020mi3a.htm" xr:uid="{98083007-D584-0042-8E71-F424E3CCD5AD}"/>
    <hyperlink ref="C36" r:id="rId48" display="https://www.eia.gov/opendata/qb.php?sdid=NG.N3020MN3.A" xr:uid="{9B836F18-414B-1C4B-ACCE-DC5708F5AEAF}"/>
    <hyperlink ref="J36" r:id="rId49" display="https://www.eia.gov/dnav/ng/hist/n3020mn3a.htm" xr:uid="{A7354E45-536C-BE40-8F7E-347618988263}"/>
    <hyperlink ref="C37" r:id="rId50" display="https://www.eia.gov/opendata/qb.php?sdid=NG.N3020MS3.A" xr:uid="{30BBEFAC-28B6-744C-9F3D-64263739DD41}"/>
    <hyperlink ref="J37" r:id="rId51" display="https://www.eia.gov/dnav/ng/hist/n3020ms3a.htm" xr:uid="{233306A2-4829-B840-B608-43C85EF2A466}"/>
    <hyperlink ref="C38" r:id="rId52" display="https://www.eia.gov/opendata/qb.php?sdid=NG.N3020MO3.A" xr:uid="{A11810FA-1A47-C240-8BE0-AA67CFEB478A}"/>
    <hyperlink ref="J38" r:id="rId53" display="https://www.eia.gov/dnav/ng/hist/n3020mo3a.htm" xr:uid="{8FD5AFB8-4C71-EA47-9515-5B7535729DE1}"/>
    <hyperlink ref="C39" r:id="rId54" display="https://www.eia.gov/opendata/qb.php?sdid=NG.N3020MT3.A" xr:uid="{72859C4D-A466-FF4E-868A-462EED2DC990}"/>
    <hyperlink ref="J39" r:id="rId55" display="https://www.eia.gov/dnav/ng/hist/n3020mt3a.htm" xr:uid="{89D672A8-4A89-EC44-AC7E-C2344099454E}"/>
    <hyperlink ref="C40" r:id="rId56" display="https://www.eia.gov/opendata/qb.php?sdid=NG.N3020NE3.A" xr:uid="{4BA446C3-3EE3-E149-BAAA-F3E7F63A279B}"/>
    <hyperlink ref="J40" r:id="rId57" display="https://www.eia.gov/dnav/ng/hist/n3020ne3a.htm" xr:uid="{2BA39392-0E5F-9244-AB54-DD864A3DB02B}"/>
    <hyperlink ref="C41" r:id="rId58" display="https://www.eia.gov/opendata/qb.php?sdid=NG.N3020NV3.A" xr:uid="{E2CCE316-9BDE-4C47-BD5D-709DC5ACE504}"/>
    <hyperlink ref="J41" r:id="rId59" display="https://www.eia.gov/dnav/ng/hist/n3020nv3a.htm" xr:uid="{0B55EDA3-C704-BD40-B7DF-FBFEE2352D85}"/>
    <hyperlink ref="C42" r:id="rId60" display="https://www.eia.gov/opendata/qb.php?sdid=NG.N3020NH3.A" xr:uid="{FC0F248B-6CA8-2746-93CF-1C138A804047}"/>
    <hyperlink ref="J42" r:id="rId61" display="https://www.eia.gov/dnav/ng/hist/n3020nh3a.htm" xr:uid="{F75D9A50-584C-7E44-9E88-7DF4CA8D61A0}"/>
    <hyperlink ref="C43" r:id="rId62" display="https://www.eia.gov/opendata/qb.php?sdid=NG.N3020NJ3.A" xr:uid="{44DD0808-ED26-DD44-8C8B-D2C22FA4AE9A}"/>
    <hyperlink ref="J43" r:id="rId63" display="https://www.eia.gov/dnav/ng/hist/n3020nj3a.htm" xr:uid="{82ED6C92-98C4-794E-BA6D-481486168632}"/>
    <hyperlink ref="C44" r:id="rId64" display="https://www.eia.gov/opendata/qb.php?sdid=NG.N3020NM3.A" xr:uid="{44FAC577-6DC2-A649-B388-A7BE82800F99}"/>
    <hyperlink ref="J44" r:id="rId65" display="https://www.eia.gov/dnav/ng/hist/n3020nm3a.htm" xr:uid="{DB42E4AA-F8C5-2F40-AA95-F008F9982019}"/>
    <hyperlink ref="C45" r:id="rId66" display="https://www.eia.gov/opendata/qb.php?sdid=NG.N3020NY3.A" xr:uid="{BAA5D8E0-3125-FD4D-9A0F-54E102B2307D}"/>
    <hyperlink ref="J45" r:id="rId67" display="https://www.eia.gov/dnav/ng/hist/n3020ny3a.htm" xr:uid="{824DFAED-0F95-E540-9BDE-944EBD5FD56C}"/>
    <hyperlink ref="C46" r:id="rId68" display="https://www.eia.gov/opendata/qb.php?sdid=NG.N3020NC3.A" xr:uid="{3FFFDDFB-363B-F549-857F-082C7699B0DB}"/>
    <hyperlink ref="J46" r:id="rId69" display="https://www.eia.gov/dnav/ng/hist/n3020nc3a.htm" xr:uid="{F110198E-D98F-314F-9F10-2BCC9518029D}"/>
    <hyperlink ref="C47" r:id="rId70" display="https://www.eia.gov/opendata/qb.php?sdid=NG.N3020ND3.A" xr:uid="{63B17C72-9FFD-354A-A3DB-9D10E551A4ED}"/>
    <hyperlink ref="J47" r:id="rId71" display="https://www.eia.gov/dnav/ng/hist/n3020nd3a.htm" xr:uid="{4778B385-9D15-2746-AAE1-0FA59C5130CC}"/>
    <hyperlink ref="C48" r:id="rId72" display="https://www.eia.gov/opendata/qb.php?sdid=NG.N3020OH3.A" xr:uid="{3BD6CE6C-8F4E-F74B-A507-21EC1D93CE0A}"/>
    <hyperlink ref="J48" r:id="rId73" display="https://www.eia.gov/dnav/ng/hist/n3020oh3a.htm" xr:uid="{8FE5953F-40FC-8F42-BE21-E739BDA8A332}"/>
    <hyperlink ref="C49" r:id="rId74" display="https://www.eia.gov/opendata/qb.php?sdid=NG.N3020OK3.A" xr:uid="{A0DAA2C1-4D23-D24E-A229-02F54D8B6280}"/>
    <hyperlink ref="J49" r:id="rId75" display="https://www.eia.gov/dnav/ng/hist/n3020ok3a.htm" xr:uid="{4E377290-3E51-CE47-AA4B-F30A47D70219}"/>
    <hyperlink ref="C50" r:id="rId76" display="https://www.eia.gov/opendata/qb.php?sdid=NG.N3020OR3.A" xr:uid="{91DD5254-603E-FF4B-8131-6329241F6D90}"/>
    <hyperlink ref="J50" r:id="rId77" display="https://www.eia.gov/dnav/ng/hist/n3020or3a.htm" xr:uid="{2390449B-733B-1242-9060-9432770D8BD2}"/>
    <hyperlink ref="C51" r:id="rId78" display="https://www.eia.gov/opendata/qb.php?sdid=NG.N3020PA3.A" xr:uid="{1BE0DF3C-00C4-F34E-9DB5-5E13C927CF42}"/>
    <hyperlink ref="J51" r:id="rId79" display="https://www.eia.gov/dnav/ng/hist/n3020pa3a.htm" xr:uid="{B11C6276-416E-DA40-950D-C44AF9E042D1}"/>
    <hyperlink ref="C52" r:id="rId80" display="https://www.eia.gov/opendata/qb.php?sdid=NG.N3020RI3.A" xr:uid="{931046D2-2968-6141-893D-A50B4536874C}"/>
    <hyperlink ref="J52" r:id="rId81" display="https://www.eia.gov/dnav/ng/hist/n3020ri3a.htm" xr:uid="{4DCB996C-AEA5-5F4E-9201-B7BC28B273F7}"/>
    <hyperlink ref="C53" r:id="rId82" display="https://www.eia.gov/opendata/qb.php?sdid=NG.N3020SC3.A" xr:uid="{4A9A047C-B4B9-7746-B781-DB380E6FFEC9}"/>
    <hyperlink ref="J53" r:id="rId83" display="https://www.eia.gov/dnav/ng/hist/n3020sc3a.htm" xr:uid="{4AACCB14-A084-AD4F-A166-0C5EC2881632}"/>
    <hyperlink ref="C54" r:id="rId84" display="https://www.eia.gov/opendata/qb.php?sdid=NG.N3020SD3.A" xr:uid="{F356CC33-AA34-5D46-9435-EA8EC76C4C47}"/>
    <hyperlink ref="J54" r:id="rId85" display="https://www.eia.gov/dnav/ng/hist/n3020sd3a.htm" xr:uid="{FDC5986A-2945-4E47-9BA1-4199719E2B5E}"/>
    <hyperlink ref="C55" r:id="rId86" display="https://www.eia.gov/opendata/qb.php?sdid=NG.N3020TN3.A" xr:uid="{FA2E0098-E57D-EB4C-974D-AB42F8DAE41F}"/>
    <hyperlink ref="J55" r:id="rId87" display="https://www.eia.gov/dnav/ng/hist/n3020tn3a.htm" xr:uid="{2BA1FF0A-8129-3A4E-B893-B3DA0E1D3A5E}"/>
    <hyperlink ref="C56" r:id="rId88" display="https://www.eia.gov/opendata/qb.php?sdid=NG.N3020TX3.A" xr:uid="{BF6129BA-42BA-6C4D-BF3D-B0C18510D8DE}"/>
    <hyperlink ref="J56" r:id="rId89" display="https://www.eia.gov/dnav/ng/hist/n3020tx3a.htm" xr:uid="{A46A90FA-0955-3F4A-83A0-85FADFA03A78}"/>
    <hyperlink ref="C57" r:id="rId90" display="https://www.eia.gov/opendata/qb.php?sdid=NG.N3020UT3.A" xr:uid="{07FDB04E-59DC-BD4F-8BCB-34F594FED1AD}"/>
    <hyperlink ref="J57" r:id="rId91" display="https://www.eia.gov/dnav/ng/hist/n3020ut3a.htm" xr:uid="{0D794685-6591-C949-8E52-F6101D2B2AB7}"/>
    <hyperlink ref="C58" r:id="rId92" display="https://www.eia.gov/opendata/qb.php?sdid=NG.N3020VT3.A" xr:uid="{EC5B6756-0570-4946-9063-1BD049539B37}"/>
    <hyperlink ref="J58" r:id="rId93" display="https://www.eia.gov/dnav/ng/hist/n3020vt3a.htm" xr:uid="{E40470DE-E45E-634E-B993-E19BA3279F5A}"/>
    <hyperlink ref="C59" r:id="rId94" display="https://www.eia.gov/opendata/qb.php?sdid=NG.N3020VA3.A" xr:uid="{79518D34-D724-324C-AC68-A2F460E975E0}"/>
    <hyperlink ref="J59" r:id="rId95" display="https://www.eia.gov/dnav/ng/hist/n3020va3a.htm" xr:uid="{2EE469FD-258D-9547-8DF5-F93FFBCAF41C}"/>
    <hyperlink ref="C60" r:id="rId96" display="https://www.eia.gov/opendata/qb.php?sdid=NG.N3020WA3.A" xr:uid="{CF5E8577-6EFC-5B42-A7EA-D694E2AE0EAB}"/>
    <hyperlink ref="J60" r:id="rId97" display="https://www.eia.gov/dnav/ng/hist/n3020wa3a.htm" xr:uid="{BDB880AB-85FE-D842-B395-42EF364300C8}"/>
    <hyperlink ref="C61" r:id="rId98" display="https://www.eia.gov/opendata/qb.php?sdid=NG.N3020WV3.A" xr:uid="{1289A1AD-2B58-6646-B614-B289FF1A2AF3}"/>
    <hyperlink ref="J61" r:id="rId99" display="https://www.eia.gov/dnav/ng/hist/n3020wv3a.htm" xr:uid="{1178B851-F123-4143-8F26-51BEA840D00F}"/>
    <hyperlink ref="C62" r:id="rId100" display="https://www.eia.gov/opendata/qb.php?sdid=NG.N3020WI3.A" xr:uid="{5EF83449-3ABA-9E44-8A37-A6138FE6CCF1}"/>
    <hyperlink ref="J62" r:id="rId101" display="https://www.eia.gov/dnav/ng/hist/n3020wi3a.htm" xr:uid="{788C6044-84EE-4048-B2F3-2B42769D1684}"/>
    <hyperlink ref="C63" r:id="rId102" display="https://www.eia.gov/opendata/qb.php?sdid=NG.N3020WY3.A" xr:uid="{3BD10A43-7D17-924F-969E-80F6EA7346B0}"/>
    <hyperlink ref="J63" r:id="rId103" display="https://www.eia.gov/dnav/ng/hist/n3020wy3a.htm" xr:uid="{19FA3F4E-38D0-9E40-9C5D-B8037BBF9A7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Missouri_Business_Climate_Compa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</dc:creator>
  <cp:lastModifiedBy>Leah Hill</cp:lastModifiedBy>
  <dcterms:created xsi:type="dcterms:W3CDTF">2015-09-11T16:15:38Z</dcterms:created>
  <dcterms:modified xsi:type="dcterms:W3CDTF">2023-07-14T20:09:43Z</dcterms:modified>
</cp:coreProperties>
</file>